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55" windowHeight="6090" tabRatio="745"/>
  </bookViews>
  <sheets>
    <sheet name="1-Хом аше ва мат" sheetId="1" r:id="rId1"/>
    <sheet name="2-Махсулот сотиш" sheetId="4" r:id="rId2"/>
    <sheet name="3-Импорт " sheetId="6" r:id="rId3"/>
    <sheet name="4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1-xarid.uzex.uz auksion" sheetId="26" r:id="rId9"/>
    <sheet name="7.1,2-xarid uzex востановлен" sheetId="23" r:id="rId10"/>
    <sheet name="7.1-Магазин хт харид" sheetId="18" r:id="rId11"/>
    <sheet name="7.2-Конкурс-Отб.наил.предл." sheetId="10" r:id="rId12"/>
    <sheet name="7.3.-Прямые закупки за 2024" sheetId="20" r:id="rId13"/>
    <sheet name="7.4.-Аукцион" sheetId="21" r:id="rId14"/>
    <sheet name="7.5.-СПОТ_харид" sheetId="14" r:id="rId15"/>
    <sheet name="7.6.-СПОТ_сотиш" sheetId="15" r:id="rId16"/>
    <sheet name="7.6.-СПОТ_сотиш (2)" sheetId="27" r:id="rId17"/>
    <sheet name="8-coopere" sheetId="24" r:id="rId18"/>
    <sheet name="Лист1" sheetId="25" r:id="rId19"/>
  </sheets>
  <externalReferences>
    <externalReference r:id="rId20"/>
    <externalReference r:id="rId21"/>
  </externalReferences>
  <definedNames>
    <definedName name="_xlnm._FilterDatabase" localSheetId="0" hidden="1">'1-Хом аше ва мат'!$A$5:$F$159</definedName>
    <definedName name="_xlnm._FilterDatabase" localSheetId="1" hidden="1">'2-Махсулот сотиш'!$A$6:$B$717</definedName>
    <definedName name="_xlnm._FilterDatabase" localSheetId="2" hidden="1">'3-Импорт '!$A$6:$C$14</definedName>
    <definedName name="_xlnm._FilterDatabase" localSheetId="3" hidden="1">'4-Хизматлар'!$A$6:$B$190</definedName>
    <definedName name="_xlnm._FilterDatabase" localSheetId="4" hidden="1">'5-Пудратчи'!$A$6:$B$8</definedName>
    <definedName name="_xlnm._FilterDatabase" localSheetId="5" hidden="1">'6-Эл.эн.газ сув'!$A$6:$B$13</definedName>
    <definedName name="_xlnm._FilterDatabase" localSheetId="9" hidden="1">'7.1,2-xarid uzex востановлен'!$B$3:$H$3</definedName>
    <definedName name="_xlnm._FilterDatabase" localSheetId="8" hidden="1">'7.1-1-xarid.uzex.uz auksion'!$A$4:$H$4</definedName>
    <definedName name="_xlnm._FilterDatabase" localSheetId="7" hidden="1">'7.1-xarid.uzex.uz'!$A$4:$H$4</definedName>
    <definedName name="_xlnm._FilterDatabase" localSheetId="12" hidden="1">'7.3.-Прямые закупки за 2024'!$A$2:$J$22</definedName>
    <definedName name="_xlnm._FilterDatabase" localSheetId="13" hidden="1">'7.4.-Аукцион'!$A$6:$M$7</definedName>
    <definedName name="_xlnm._FilterDatabase" localSheetId="14" hidden="1">'7.5.-СПОТ_харид'!$A$4:$L$30</definedName>
    <definedName name="_xlnm._FilterDatabase" localSheetId="15" hidden="1">'7.6.-СПОТ_сотиш'!$A$4:$Q$544</definedName>
    <definedName name="_xlnm._FilterDatabase" localSheetId="16" hidden="1">'7.6.-СПОТ_сотиш (2)'!$A$4:$Q$42</definedName>
    <definedName name="_xlnm._FilterDatabase" localSheetId="17" hidden="1">'8-coopere'!$A$3:$J$4</definedName>
    <definedName name="_xlnm.Print_Titles" localSheetId="0">'1-Хом аше ва мат'!$5:$5</definedName>
    <definedName name="_xlnm.Print_Titles" localSheetId="1">'2-Махсулот сотиш'!$6:$6</definedName>
    <definedName name="_xlnm.Print_Titles" localSheetId="3">'4-Хизматлар'!$6:$6</definedName>
    <definedName name="_xlnm.Print_Titles" localSheetId="10">'7.1-Магазин хт харид'!$5:$5</definedName>
    <definedName name="_xlnm.Print_Titles" localSheetId="15">'7.6.-СПОТ_сотиш'!$4:$4</definedName>
    <definedName name="_xlnm.Print_Titles" localSheetId="16">'7.6.-СПОТ_сотиш (2)'!$4:$4</definedName>
    <definedName name="_xlnm.Print_Area" localSheetId="0">'1-Хом аше ва мат'!$A$1:$B$160</definedName>
    <definedName name="_xlnm.Print_Area" localSheetId="1">'2-Махсулот сотиш'!$A$1:$B$717</definedName>
    <definedName name="_xlnm.Print_Area" localSheetId="2">'3-Импорт '!$A$1:$B$16</definedName>
    <definedName name="_xlnm.Print_Area" localSheetId="3">'4-Хизматлар'!$A$1:$B$194</definedName>
    <definedName name="_xlnm.Print_Area" localSheetId="8">'7.1-1-xarid.uzex.uz auksion'!$A$1:$H$11</definedName>
    <definedName name="_xlnm.Print_Area" localSheetId="7">'7.1-xarid.uzex.uz'!$A$1:$H$9</definedName>
    <definedName name="_xlnm.Print_Area" localSheetId="10">'7.1-Магазин хт харид'!$A$1:$H$24</definedName>
    <definedName name="_xlnm.Print_Area" localSheetId="11">'7.2-Конкурс-Отб.наил.предл.'!$A$1:$M$12</definedName>
    <definedName name="_xlnm.Print_Area" localSheetId="13">'7.4.-Аукцион'!$A$1:$M$5</definedName>
    <definedName name="_xlnm.Print_Area" localSheetId="14">'7.5.-СПОТ_харид'!$A$1:$I$32</definedName>
    <definedName name="_xlnm.Print_Area" localSheetId="15">'7.6.-СПОТ_сотиш'!$A$1:$I$546</definedName>
    <definedName name="_xlnm.Print_Area" localSheetId="16">'7.6.-СПОТ_сотиш (2)'!$A$1:$I$44</definedName>
    <definedName name="_xlnm.Print_Area" localSheetId="6">'7-Гос.зак.'!$G$1:$K$41</definedName>
    <definedName name="_xlnm.Print_Area" localSheetId="17">'8-coopere'!$A$1:$J$17</definedName>
  </definedNames>
  <calcPr calcId="144525"/>
</workbook>
</file>

<file path=xl/calcChain.xml><?xml version="1.0" encoding="utf-8"?>
<calcChain xmlns="http://schemas.openxmlformats.org/spreadsheetml/2006/main">
  <c r="I544" i="15" l="1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378" i="15"/>
  <c r="K379" i="15"/>
  <c r="K380" i="15"/>
  <c r="K381" i="15"/>
  <c r="K382" i="15"/>
  <c r="K383" i="15"/>
  <c r="K384" i="15"/>
  <c r="K385" i="15"/>
  <c r="K386" i="15"/>
  <c r="K387" i="15"/>
  <c r="K388" i="15"/>
  <c r="K389" i="15"/>
  <c r="K390" i="15"/>
  <c r="K391" i="15"/>
  <c r="K392" i="15"/>
  <c r="K393" i="15"/>
  <c r="K394" i="15"/>
  <c r="K395" i="15"/>
  <c r="K396" i="15"/>
  <c r="K397" i="15"/>
  <c r="K398" i="15"/>
  <c r="K399" i="15"/>
  <c r="K400" i="15"/>
  <c r="K401" i="15"/>
  <c r="K402" i="15"/>
  <c r="K403" i="15"/>
  <c r="K404" i="15"/>
  <c r="K405" i="15"/>
  <c r="K406" i="15"/>
  <c r="K407" i="15"/>
  <c r="K408" i="15"/>
  <c r="K409" i="15"/>
  <c r="K410" i="15"/>
  <c r="K411" i="15"/>
  <c r="K412" i="15"/>
  <c r="K413" i="15"/>
  <c r="K414" i="15"/>
  <c r="K415" i="15"/>
  <c r="K416" i="15"/>
  <c r="K417" i="15"/>
  <c r="K418" i="15"/>
  <c r="K419" i="15"/>
  <c r="K420" i="15"/>
  <c r="K421" i="15"/>
  <c r="K422" i="15"/>
  <c r="K423" i="15"/>
  <c r="K424" i="15"/>
  <c r="K425" i="15"/>
  <c r="K426" i="15"/>
  <c r="K427" i="15"/>
  <c r="K428" i="15"/>
  <c r="K429" i="15"/>
  <c r="K430" i="15"/>
  <c r="K431" i="15"/>
  <c r="K432" i="15"/>
  <c r="K433" i="15"/>
  <c r="K434" i="15"/>
  <c r="K435" i="15"/>
  <c r="K436" i="15"/>
  <c r="K437" i="15"/>
  <c r="K438" i="15"/>
  <c r="K439" i="15"/>
  <c r="K440" i="15"/>
  <c r="K441" i="15"/>
  <c r="K442" i="15"/>
  <c r="K443" i="15"/>
  <c r="K444" i="15"/>
  <c r="K445" i="15"/>
  <c r="K446" i="15"/>
  <c r="K447" i="15"/>
  <c r="K448" i="15"/>
  <c r="K449" i="15"/>
  <c r="K450" i="15"/>
  <c r="K451" i="15"/>
  <c r="K452" i="15"/>
  <c r="K453" i="15"/>
  <c r="K454" i="15"/>
  <c r="K455" i="15"/>
  <c r="K456" i="15"/>
  <c r="K457" i="15"/>
  <c r="K458" i="15"/>
  <c r="K459" i="15"/>
  <c r="K460" i="15"/>
  <c r="K461" i="15"/>
  <c r="K462" i="15"/>
  <c r="K463" i="15"/>
  <c r="K464" i="15"/>
  <c r="K465" i="15"/>
  <c r="K466" i="15"/>
  <c r="K467" i="15"/>
  <c r="K468" i="15"/>
  <c r="K469" i="15"/>
  <c r="K470" i="15"/>
  <c r="K471" i="15"/>
  <c r="K472" i="15"/>
  <c r="K473" i="15"/>
  <c r="K474" i="15"/>
  <c r="K475" i="15"/>
  <c r="K476" i="15"/>
  <c r="K477" i="15"/>
  <c r="K478" i="15"/>
  <c r="K479" i="15"/>
  <c r="K480" i="15"/>
  <c r="K481" i="15"/>
  <c r="K482" i="15"/>
  <c r="K483" i="15"/>
  <c r="K484" i="15"/>
  <c r="K485" i="15"/>
  <c r="K486" i="15"/>
  <c r="K487" i="15"/>
  <c r="K488" i="15"/>
  <c r="K489" i="15"/>
  <c r="K490" i="15"/>
  <c r="K491" i="15"/>
  <c r="K492" i="15"/>
  <c r="K493" i="15"/>
  <c r="K494" i="15"/>
  <c r="K495" i="15"/>
  <c r="K496" i="15"/>
  <c r="K497" i="15"/>
  <c r="K498" i="15"/>
  <c r="K499" i="15"/>
  <c r="K500" i="15"/>
  <c r="K501" i="15"/>
  <c r="K502" i="15"/>
  <c r="K503" i="15"/>
  <c r="K504" i="15"/>
  <c r="K505" i="15"/>
  <c r="K506" i="15"/>
  <c r="K507" i="15"/>
  <c r="K508" i="15"/>
  <c r="K509" i="15"/>
  <c r="K510" i="15"/>
  <c r="K511" i="15"/>
  <c r="K512" i="15"/>
  <c r="K513" i="15"/>
  <c r="K514" i="15"/>
  <c r="K515" i="15"/>
  <c r="K516" i="15"/>
  <c r="K517" i="15"/>
  <c r="K518" i="15"/>
  <c r="K519" i="15"/>
  <c r="K520" i="15"/>
  <c r="K521" i="15"/>
  <c r="K522" i="15"/>
  <c r="K523" i="15"/>
  <c r="K524" i="15"/>
  <c r="K525" i="15"/>
  <c r="K526" i="15"/>
  <c r="K527" i="15"/>
  <c r="K528" i="15"/>
  <c r="K529" i="15"/>
  <c r="K530" i="15"/>
  <c r="K531" i="15"/>
  <c r="K532" i="15"/>
  <c r="K533" i="15"/>
  <c r="K534" i="15"/>
  <c r="K535" i="15"/>
  <c r="K536" i="15"/>
  <c r="K537" i="15"/>
  <c r="K538" i="15"/>
  <c r="K539" i="15"/>
  <c r="K540" i="15"/>
  <c r="K541" i="15"/>
  <c r="K542" i="15"/>
  <c r="G557" i="15"/>
  <c r="K40" i="14"/>
  <c r="G49" i="14" s="1"/>
  <c r="K41" i="14"/>
  <c r="K42" i="14"/>
  <c r="G52" i="14" s="1"/>
  <c r="K43" i="14"/>
  <c r="K44" i="14"/>
  <c r="K45" i="14"/>
  <c r="K46" i="14"/>
  <c r="G56" i="14" s="1"/>
  <c r="K47" i="14"/>
  <c r="K48" i="14"/>
  <c r="K49" i="14"/>
  <c r="K50" i="14"/>
  <c r="K51" i="14"/>
  <c r="K52" i="14"/>
  <c r="K53" i="14"/>
  <c r="K54" i="14"/>
  <c r="K55" i="14"/>
  <c r="K56" i="14"/>
  <c r="K39" i="14"/>
  <c r="G40" i="14"/>
  <c r="G41" i="14"/>
  <c r="G42" i="14"/>
  <c r="G43" i="14"/>
  <c r="G44" i="14"/>
  <c r="G45" i="14"/>
  <c r="G46" i="14"/>
  <c r="G47" i="14"/>
  <c r="G48" i="14"/>
  <c r="G51" i="14"/>
  <c r="G53" i="14"/>
  <c r="G3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I39" i="14"/>
  <c r="G55" i="14" l="1"/>
  <c r="G50" i="14"/>
  <c r="G54" i="14"/>
  <c r="H12" i="23"/>
  <c r="A5" i="23"/>
  <c r="A6" i="23" s="1"/>
  <c r="A7" i="23" s="1"/>
  <c r="A8" i="23" s="1"/>
  <c r="A9" i="23" s="1"/>
  <c r="A10" i="23" s="1"/>
  <c r="A11" i="23" s="1"/>
  <c r="H21" i="18"/>
  <c r="E21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E33" i="21"/>
  <c r="H33" i="21"/>
  <c r="A5" i="19" l="1"/>
  <c r="A6" i="19" s="1"/>
  <c r="A7" i="19" s="1"/>
  <c r="A8" i="19" s="1"/>
  <c r="H9" i="19"/>
  <c r="B190" i="2" l="1"/>
  <c r="B160" i="1"/>
  <c r="B717" i="4"/>
  <c r="B159" i="1"/>
  <c r="G42" i="27"/>
  <c r="I55" i="27"/>
  <c r="G55" i="27"/>
  <c r="Q48" i="27"/>
  <c r="I42" i="27"/>
  <c r="K41" i="27"/>
  <c r="K28" i="27"/>
  <c r="K34" i="27"/>
  <c r="K33" i="27"/>
  <c r="K31" i="27"/>
  <c r="K8" i="27"/>
  <c r="K40" i="27"/>
  <c r="K9" i="27"/>
  <c r="K37" i="27"/>
  <c r="K17" i="27"/>
  <c r="K16" i="27"/>
  <c r="K26" i="27"/>
  <c r="K21" i="27"/>
  <c r="K24" i="27"/>
  <c r="K13" i="27"/>
  <c r="K5" i="27"/>
  <c r="K14" i="27"/>
  <c r="K6" i="27"/>
  <c r="K15" i="27"/>
  <c r="K36" i="27"/>
  <c r="K35" i="27"/>
  <c r="K18" i="27"/>
  <c r="K10" i="27"/>
  <c r="K20" i="27"/>
  <c r="K23" i="27"/>
  <c r="K32" i="27"/>
  <c r="K27" i="27"/>
  <c r="K25" i="27"/>
  <c r="K12" i="27"/>
  <c r="K30" i="27"/>
  <c r="K7" i="27"/>
  <c r="K19" i="27"/>
  <c r="K22" i="27"/>
  <c r="K11" i="27"/>
  <c r="K29" i="27"/>
  <c r="K39" i="27"/>
  <c r="K38" i="27"/>
  <c r="I557" i="15"/>
  <c r="H557" i="15" s="1"/>
  <c r="H55" i="27" l="1"/>
  <c r="G50" i="27"/>
  <c r="I50" i="27"/>
  <c r="K49" i="27"/>
  <c r="I49" i="27"/>
  <c r="K50" i="27"/>
  <c r="G49" i="27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5" i="3"/>
  <c r="J57" i="14"/>
  <c r="H50" i="27" l="1"/>
  <c r="H49" i="27"/>
  <c r="I51" i="27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B15" i="7" l="1"/>
  <c r="B9" i="5"/>
  <c r="B16" i="6"/>
  <c r="K543" i="15" l="1"/>
  <c r="I32" i="14"/>
  <c r="K31" i="14"/>
  <c r="K32" i="14"/>
  <c r="H5" i="24" l="1"/>
  <c r="K6" i="14" l="1"/>
  <c r="K7" i="14"/>
  <c r="K8" i="14"/>
  <c r="K9" i="14"/>
  <c r="K6" i="15"/>
  <c r="I7" i="3" l="1"/>
  <c r="I5" i="3"/>
  <c r="I41" i="14"/>
  <c r="H41" i="14" s="1"/>
  <c r="I40" i="14"/>
  <c r="I6" i="3"/>
  <c r="I8" i="3"/>
  <c r="I42" i="14"/>
  <c r="H42" i="14" s="1"/>
  <c r="K6" i="3" l="1"/>
  <c r="H40" i="14"/>
  <c r="J6" i="3" s="1"/>
  <c r="I18" i="3"/>
  <c r="I21" i="3"/>
  <c r="I19" i="3"/>
  <c r="I9" i="3"/>
  <c r="I12" i="3"/>
  <c r="I13" i="3"/>
  <c r="I43" i="14"/>
  <c r="I52" i="14"/>
  <c r="I46" i="14"/>
  <c r="I22" i="3"/>
  <c r="I47" i="14"/>
  <c r="J8" i="3"/>
  <c r="K8" i="3"/>
  <c r="I15" i="3"/>
  <c r="J7" i="3"/>
  <c r="K7" i="3"/>
  <c r="H39" i="14"/>
  <c r="J5" i="3" s="1"/>
  <c r="K5" i="3"/>
  <c r="I53" i="14"/>
  <c r="H53" i="14" s="1"/>
  <c r="I44" i="14"/>
  <c r="I14" i="3"/>
  <c r="I10" i="3"/>
  <c r="I45" i="14"/>
  <c r="I50" i="14"/>
  <c r="I51" i="14"/>
  <c r="I48" i="14"/>
  <c r="I49" i="14"/>
  <c r="I17" i="3"/>
  <c r="I16" i="3"/>
  <c r="I56" i="14"/>
  <c r="K57" i="14"/>
  <c r="I20" i="3"/>
  <c r="I54" i="14"/>
  <c r="H54" i="14" s="1"/>
  <c r="I55" i="14"/>
  <c r="H49" i="14" l="1"/>
  <c r="J15" i="3" s="1"/>
  <c r="H56" i="14"/>
  <c r="J22" i="3" s="1"/>
  <c r="K14" i="3"/>
  <c r="H48" i="14"/>
  <c r="J14" i="3" s="1"/>
  <c r="K10" i="3"/>
  <c r="H44" i="14"/>
  <c r="J10" i="3" s="1"/>
  <c r="K12" i="3"/>
  <c r="H46" i="14"/>
  <c r="J12" i="3" s="1"/>
  <c r="K17" i="3"/>
  <c r="H51" i="14"/>
  <c r="J17" i="3" s="1"/>
  <c r="K13" i="3"/>
  <c r="H47" i="14"/>
  <c r="J13" i="3" s="1"/>
  <c r="K18" i="3"/>
  <c r="H52" i="14"/>
  <c r="J18" i="3" s="1"/>
  <c r="K11" i="3"/>
  <c r="H45" i="14"/>
  <c r="J11" i="3" s="1"/>
  <c r="K21" i="3"/>
  <c r="H55" i="14"/>
  <c r="J21" i="3" s="1"/>
  <c r="K16" i="3"/>
  <c r="H50" i="14"/>
  <c r="J16" i="3" s="1"/>
  <c r="K9" i="3"/>
  <c r="H43" i="14"/>
  <c r="J9" i="3" s="1"/>
  <c r="K15" i="3"/>
  <c r="J19" i="3"/>
  <c r="K19" i="3"/>
  <c r="K22" i="3"/>
  <c r="J20" i="3"/>
  <c r="K20" i="3"/>
  <c r="I11" i="3"/>
  <c r="I57" i="14"/>
  <c r="I59" i="14" s="1"/>
  <c r="H6" i="26"/>
  <c r="F23" i="20"/>
  <c r="G23" i="20"/>
  <c r="I5" i="26" l="1"/>
  <c r="D190" i="2" l="1"/>
  <c r="H12" i="10" l="1"/>
  <c r="P33" i="21" l="1"/>
  <c r="B173" i="1" l="1"/>
  <c r="J32" i="14" l="1"/>
  <c r="B727" i="4"/>
  <c r="B728" i="4" s="1"/>
  <c r="Q550" i="15" l="1"/>
  <c r="L12" i="10"/>
  <c r="M12" i="10"/>
  <c r="O33" i="21" s="1"/>
  <c r="F21" i="10" l="1"/>
  <c r="F40" i="3" l="1"/>
  <c r="E40" i="3"/>
  <c r="F20" i="10"/>
  <c r="K5" i="15"/>
  <c r="G552" i="15" l="1"/>
  <c r="J26" i="3" s="1"/>
  <c r="G551" i="15"/>
  <c r="J25" i="3" s="1"/>
  <c r="K551" i="15"/>
  <c r="I25" i="3" s="1"/>
  <c r="I552" i="15"/>
  <c r="I551" i="15"/>
  <c r="H551" i="15" s="1"/>
  <c r="K552" i="15"/>
  <c r="I26" i="3" s="1"/>
  <c r="H552" i="15" l="1"/>
  <c r="I553" i="15"/>
  <c r="K26" i="3"/>
  <c r="K25" i="3"/>
  <c r="E39" i="3" l="1"/>
  <c r="F38" i="3"/>
  <c r="E38" i="3"/>
  <c r="K27" i="3"/>
  <c r="I27" i="3"/>
  <c r="I34" i="14" l="1"/>
  <c r="I23" i="3"/>
  <c r="E41" i="3"/>
  <c r="F39" i="3"/>
  <c r="F41" i="3" s="1"/>
  <c r="K23" i="3" l="1"/>
  <c r="K30" i="3" l="1"/>
  <c r="K34" i="3"/>
  <c r="B176" i="1" s="1"/>
</calcChain>
</file>

<file path=xl/sharedStrings.xml><?xml version="1.0" encoding="utf-8"?>
<sst xmlns="http://schemas.openxmlformats.org/spreadsheetml/2006/main" count="4602" uniqueCount="1779">
  <si>
    <t>Хом аше, материаллар сотиб олиш буйича шартномалар руйхати</t>
  </si>
  <si>
    <t>Контрагаент</t>
  </si>
  <si>
    <t>Суммаси</t>
  </si>
  <si>
    <t>Хизматлар буйича шартномалар руйхати</t>
  </si>
  <si>
    <t>Итого</t>
  </si>
  <si>
    <t>Тайёр махсулот сотиш буйича шартномалар руйхати</t>
  </si>
  <si>
    <t>1-илова</t>
  </si>
  <si>
    <t>2-илова</t>
  </si>
  <si>
    <t>3-илова</t>
  </si>
  <si>
    <t>4-илова</t>
  </si>
  <si>
    <t>5-илова</t>
  </si>
  <si>
    <t>Эл.энергия, табиий газ ва сув билан таъминлаш буйича шартномалар руйхати</t>
  </si>
  <si>
    <t>6-илова</t>
  </si>
  <si>
    <t>7-илова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</si>
  <si>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</si>
  <si>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</si>
  <si>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</si>
  <si>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</si>
  <si>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</si>
  <si>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</si>
  <si>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</si>
  <si>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</si>
  <si>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</si>
  <si>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</si>
  <si>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</si>
  <si>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</si>
  <si>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Барда</t>
  </si>
  <si>
    <t>июль</t>
  </si>
  <si>
    <t>август</t>
  </si>
  <si>
    <t>сентябрь</t>
  </si>
  <si>
    <t>Список заключенных договоров на портале гос.закупках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</si>
  <si>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</si>
  <si>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</si>
  <si>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</si>
  <si>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</si>
  <si>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</si>
  <si>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</si>
  <si>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</si>
  <si>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</si>
  <si>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</si>
  <si>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</si>
  <si>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</si>
  <si>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</si>
  <si>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</si>
  <si>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</si>
  <si>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</si>
  <si>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</si>
  <si>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</si>
  <si>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</si>
  <si>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</si>
  <si>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</si>
  <si>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</si>
  <si>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</si>
  <si>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</si>
  <si>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</si>
  <si>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Список заключенных договоров на портале UZEX.UZ</t>
  </si>
  <si>
    <t>Поставщик</t>
  </si>
  <si>
    <t xml:space="preserve"> </t>
  </si>
  <si>
    <t>7.5-илова</t>
  </si>
  <si>
    <t>7.2-илова</t>
  </si>
  <si>
    <t>7.1.-илова</t>
  </si>
  <si>
    <t>7.6-илова</t>
  </si>
  <si>
    <t>201882883</t>
  </si>
  <si>
    <t>Наименование товара</t>
  </si>
  <si>
    <t>Дата</t>
  </si>
  <si>
    <t>Спирт этиловый ректификованный пищевой Альфа АО Biokimyo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</si>
  <si>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</si>
  <si>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</si>
  <si>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</si>
  <si>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</si>
  <si>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ООО HVARA</t>
  </si>
  <si>
    <t>306766008</t>
  </si>
  <si>
    <t>"Premium-Alco" mas`uliyati cheklangan jamiyati</t>
  </si>
  <si>
    <t>301520586</t>
  </si>
  <si>
    <t>IPSUM PATHOLOGY MCHJ</t>
  </si>
  <si>
    <t>304808034</t>
  </si>
  <si>
    <t>"JNS LABS" masuliyati cheklangan jamiyati</t>
  </si>
  <si>
    <t>302121021</t>
  </si>
  <si>
    <t>"QASHQADARYO DORI-DARMON" АЖ</t>
  </si>
  <si>
    <t>200668420</t>
  </si>
  <si>
    <t>203697731</t>
  </si>
  <si>
    <t>"КАМАЛАК-ЛБ" хусусий корхонаси</t>
  </si>
  <si>
    <t>200321473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</si>
  <si>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</si>
  <si>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</si>
  <si>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</si>
  <si>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</si>
  <si>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</si>
  <si>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</si>
  <si>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Бард</t>
  </si>
  <si>
    <t>Спир</t>
  </si>
  <si>
    <t>"ALVIERO" MCHJ</t>
  </si>
  <si>
    <t>АО Нукус винзаводи</t>
  </si>
  <si>
    <t>200349571</t>
  </si>
  <si>
    <t>АО Каракалпак дари-дармак</t>
  </si>
  <si>
    <t>200349896</t>
  </si>
  <si>
    <t>Buxoro Dori-darmon MChJ</t>
  </si>
  <si>
    <t>200851700</t>
  </si>
  <si>
    <t>ЧМП Акташ</t>
  </si>
  <si>
    <t>200649104</t>
  </si>
  <si>
    <t>ООО HILAL COSMETICS</t>
  </si>
  <si>
    <t>303933205</t>
  </si>
  <si>
    <t>"INDORAMA KOKAND TEXTILE" aksiyadorlik jamiyati</t>
  </si>
  <si>
    <t>207080209</t>
  </si>
  <si>
    <t>Таш обл. Дори-Дармон</t>
  </si>
  <si>
    <t>200625846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</si>
  <si>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</si>
  <si>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</si>
  <si>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</si>
  <si>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</si>
  <si>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300251029</t>
  </si>
  <si>
    <t>АО Чирчик Трансформатор Заводи</t>
  </si>
  <si>
    <t>200941525</t>
  </si>
  <si>
    <t>СП Afsar Company LTD</t>
  </si>
  <si>
    <t>202645582</t>
  </si>
  <si>
    <t>304553915</t>
  </si>
  <si>
    <t>Самарканд Дори-Дармон ОАЖ</t>
  </si>
  <si>
    <t>200610747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</si>
  <si>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</si>
  <si>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</si>
  <si>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</si>
  <si>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</si>
  <si>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</si>
  <si>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</si>
  <si>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"QORA-QAMISH DORIXONALARI" masuliyati cheklangan jamiyati</t>
  </si>
  <si>
    <t>200655453</t>
  </si>
  <si>
    <t>KLIN - KOSMETIKA  ДП</t>
  </si>
  <si>
    <t>300644789</t>
  </si>
  <si>
    <t>ООО NATUREX</t>
  </si>
  <si>
    <t>305039871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</si>
  <si>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</si>
  <si>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</si>
  <si>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</si>
  <si>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</si>
  <si>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</si>
  <si>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</si>
  <si>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Миллий</t>
  </si>
  <si>
    <t>ОТБОР</t>
  </si>
  <si>
    <t>Статус</t>
  </si>
  <si>
    <t>"JAMOL OTA-CHORVA NASL " фермер хужалиги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</si>
  <si>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</si>
  <si>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</si>
  <si>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</si>
  <si>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</si>
  <si>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ООО AL MAJID BEAUTY GROUP</t>
  </si>
  <si>
    <t>305007943</t>
  </si>
  <si>
    <t>ООО ABK-MEDICAL</t>
  </si>
  <si>
    <t>305341119</t>
  </si>
  <si>
    <t>KONVIN АЖ</t>
  </si>
  <si>
    <t>200441238</t>
  </si>
  <si>
    <t>Итого развернутое</t>
  </si>
  <si>
    <t>Товар</t>
  </si>
  <si>
    <t>Наименование продавца</t>
  </si>
  <si>
    <t>ИНН продавца</t>
  </si>
  <si>
    <t>Кол-во</t>
  </si>
  <si>
    <t>Антисептики и дезинфицирующие препараты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</si>
  <si>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</si>
  <si>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</si>
  <si>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</si>
  <si>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</si>
  <si>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</si>
  <si>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</si>
  <si>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</si>
  <si>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</si>
  <si>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</si>
  <si>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</si>
  <si>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</si>
  <si>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</si>
  <si>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</si>
  <si>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</si>
  <si>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</si>
  <si>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</si>
  <si>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</si>
  <si>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Электрон магазин</t>
  </si>
  <si>
    <t>кг</t>
  </si>
  <si>
    <t>NAVOIY KIMYO INVEST МЧЖ</t>
  </si>
  <si>
    <t xml:space="preserve"> №</t>
  </si>
  <si>
    <t>"VI-VA TRAVEL" MCHJ</t>
  </si>
  <si>
    <t>205203133</t>
  </si>
  <si>
    <t>ООО UNIPLAST EXPORT</t>
  </si>
  <si>
    <t>305131284</t>
  </si>
  <si>
    <t>Спирт этиловый ректификованный пищевой Люкс (тип сделка Форвард) "Biokimyo" АЖ</t>
  </si>
  <si>
    <t>"ABINA COSMETIK" Xususiy korxonasi</t>
  </si>
  <si>
    <t>301178251</t>
  </si>
  <si>
    <t>АО  Урганч  Шароб</t>
  </si>
  <si>
    <t>200408363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</si>
  <si>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</si>
  <si>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</si>
  <si>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</si>
  <si>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</si>
  <si>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</si>
  <si>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Услуги в области архитектуры и инженерно-технического проектирования, технических испытаний, исследований и анализа</t>
  </si>
  <si>
    <t>Продукция и услуги сельского хозяйства и охоты</t>
  </si>
  <si>
    <t>Прямые закупки</t>
  </si>
  <si>
    <t>ГОСУДАРСТВЕННОЕ УНИТАРНОЕ ПРЕДПРИЯТИЕ "O’ZBEKISTON ILMIY-SINOV VA SIFAT NAZORATI MARKAZI "</t>
  </si>
  <si>
    <t>Услуги в области образования</t>
  </si>
  <si>
    <t>№3155009</t>
  </si>
  <si>
    <t>Услуги телекоммуникационные</t>
  </si>
  <si>
    <t>"O`ZBEKTELEKOM " AKSIYADORLIK JAMIYATI</t>
  </si>
  <si>
    <t>Услуги профессиональные, научные и технические, прочие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</si>
  <si>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</si>
  <si>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УЧРЕЖДЕНИЕ "TOSHKENT VILOYATI YANGIYO`L SHAHAR SANITARIYA-EPIDEMIOLOGIK OSOYISHTALIK VA JAMOAT SALOMATLIGI BO`LIMI"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</si>
  <si>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</si>
  <si>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по сбору, обработке и удалению отходов; услуги по утилизации отходов</t>
  </si>
  <si>
    <t>Фермент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</si>
  <si>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</si>
  <si>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</si>
  <si>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</si>
  <si>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SHOXRUD  OAJ</t>
  </si>
  <si>
    <t>200851914</t>
  </si>
  <si>
    <t>FARM FORMAT MCHJ</t>
  </si>
  <si>
    <t>305006446</t>
  </si>
  <si>
    <t>НПО Картография</t>
  </si>
  <si>
    <t>200523364</t>
  </si>
  <si>
    <t xml:space="preserve">ООО RADIKS  </t>
  </si>
  <si>
    <t>203714417</t>
  </si>
  <si>
    <t>QIMMATLI QOGOZ.MARKAZ. DEPOZIT</t>
  </si>
  <si>
    <t>"UNICOSMETIC" MChJ</t>
  </si>
  <si>
    <t>TERMOTECH XPS MCHJ</t>
  </si>
  <si>
    <t>309498480</t>
  </si>
  <si>
    <t>ООО SHAMSUDDINXON BOBOXONOV NMIU</t>
  </si>
  <si>
    <t>306834413</t>
  </si>
  <si>
    <t>"SADIBEK ATAKENT" Фермер хужалиги</t>
  </si>
  <si>
    <t>206300448</t>
  </si>
  <si>
    <t>"AKFA EXTRUSIONS" MCHJ QK</t>
  </si>
  <si>
    <t>206211534</t>
  </si>
  <si>
    <t>BR- AGREEMENT MCHJ</t>
  </si>
  <si>
    <t>309752846</t>
  </si>
  <si>
    <t>Соль озерная самосадочная  OOO "BR-AGREEMENT"</t>
  </si>
  <si>
    <t>"AGROTEHMINERAL TRADING" MAS'ULIYATI CHEKLANGAN JAMIYAT</t>
  </si>
  <si>
    <t>"FILATOFF 1868" MCHJ</t>
  </si>
  <si>
    <t>301772320</t>
  </si>
  <si>
    <t>АKADEMIK S.YU.YUNUSOV NOMIDAGI OSIMLIK MODDALARI KIMYOSI INSTITUTI</t>
  </si>
  <si>
    <t>200540541</t>
  </si>
  <si>
    <t>ЧП TERMO PACK</t>
  </si>
  <si>
    <t>305018304</t>
  </si>
  <si>
    <t>HERBA FITO PHARM MCHJ</t>
  </si>
  <si>
    <t>308979373</t>
  </si>
  <si>
    <t>NURIDDIN FAYZ OMAD BARAKA MCHJ</t>
  </si>
  <si>
    <t>306706405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</si>
  <si>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</si>
  <si>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</si>
  <si>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</si>
  <si>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</si>
  <si>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</si>
  <si>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Подписанные договоры. С предметами.</t>
  </si>
  <si>
    <t>№№</t>
  </si>
  <si>
    <t>Ед, изм,</t>
  </si>
  <si>
    <t>Начальная цена 
за ед, (UZS)</t>
  </si>
  <si>
    <t>Договорная цена 
за ед, (UZS)</t>
  </si>
  <si>
    <t>шт</t>
  </si>
  <si>
    <t>Кремнийорганическая эмульсия</t>
  </si>
  <si>
    <t>№ пп</t>
  </si>
  <si>
    <t>ИТОГО в валюте, доллар США</t>
  </si>
  <si>
    <t>№10</t>
  </si>
  <si>
    <t>"ONLINE SERVICE GROUP" MAS'ULIYATI CHEKLANGAN JAMIYAT</t>
  </si>
  <si>
    <t>№40931943</t>
  </si>
  <si>
    <t>Тошкент вилояти статистика бошкармаси</t>
  </si>
  <si>
    <t>0</t>
  </si>
  <si>
    <t>"COMPACT TEXTILES YARN" MChJ</t>
  </si>
  <si>
    <t>303942384</t>
  </si>
  <si>
    <t>MChJ shaklidagi "NOBEL PHARMSANOAT" ChEK</t>
  </si>
  <si>
    <t>203340511</t>
  </si>
  <si>
    <t>ИП ООО TEPLOIZOLYATSIONNAYA  KOMPANIYA</t>
  </si>
  <si>
    <t>306570165</t>
  </si>
  <si>
    <t>"BALZAM" masuliyati cheklangan jamiyati</t>
  </si>
  <si>
    <t>201080022</t>
  </si>
  <si>
    <t>ООО СП "PAXTAKOR TEKS"</t>
  </si>
  <si>
    <t>304894285</t>
  </si>
  <si>
    <t>NASLLI CHORVA ANGUS  MCHJ</t>
  </si>
  <si>
    <t>309996922</t>
  </si>
  <si>
    <t>АО ISSIQLIK ELEKTR STANSIYALARI</t>
  </si>
  <si>
    <t>306349304</t>
  </si>
  <si>
    <t>"TEMUR MED FARM" mas`uliyati cheklangan jamiyati</t>
  </si>
  <si>
    <t>301298751</t>
  </si>
  <si>
    <t>MED TEXNIKA GULISTAN MCHJ QK</t>
  </si>
  <si>
    <t>310183417</t>
  </si>
  <si>
    <t>60/10</t>
  </si>
  <si>
    <t>302764392</t>
  </si>
  <si>
    <t>Спирт этиловый ректификованный пищевой Люкс (Форвард) АО "BOIKIMYO"</t>
  </si>
  <si>
    <t>42-son manzil koloniyasi</t>
  </si>
  <si>
    <t>200561974</t>
  </si>
  <si>
    <t>302431094</t>
  </si>
  <si>
    <t>"DAVR SHAROB" mas`uliyati cheklangan jamiyati</t>
  </si>
  <si>
    <t>303365026</t>
  </si>
  <si>
    <t>Спирт этиловый ректификованный пищевой Альфа 96.3 % «тип сделка Форвард» АО "BOIKIMYO"</t>
  </si>
  <si>
    <t>JIZZAX DORI - DARMON MCHJ</t>
  </si>
  <si>
    <t>200344484</t>
  </si>
  <si>
    <t>Спирт этиловый ректификованный пищевой Люкс АО Biokimyo аннул.объем</t>
  </si>
  <si>
    <t>ЧП TRAST MED-FARM</t>
  </si>
  <si>
    <t>306893744</t>
  </si>
  <si>
    <t>"PENOPLAST LYUKS" masuliyati cheklangan jamiyat shaklidagi qoshma korxonasi</t>
  </si>
  <si>
    <t>302771883</t>
  </si>
  <si>
    <t>"VIDA VERDE PHARM" masuliyati cheklangan jamiyati</t>
  </si>
  <si>
    <t>302401725</t>
  </si>
  <si>
    <t>"OXALIK OLTIN BOG`I MEVASI" MChJ</t>
  </si>
  <si>
    <t>300494224</t>
  </si>
  <si>
    <t>"NUKUS MED TEX" MChJ QK</t>
  </si>
  <si>
    <t>303487658</t>
  </si>
  <si>
    <t>Спирт этиловый ректификованный технический АО Biokimyo аннул.объем</t>
  </si>
  <si>
    <t>302586528</t>
  </si>
  <si>
    <t>ZAROFATTEX MCHJ</t>
  </si>
  <si>
    <t>309510957</t>
  </si>
  <si>
    <t>"GULISTAN GOLD YARN" mas`uliyati cheklangan jamiyati</t>
  </si>
  <si>
    <t>303071772</t>
  </si>
  <si>
    <t>Услуга по оценке системы корпоративного управления</t>
  </si>
  <si>
    <t>"AGRO-KIMYO STANDART" MAS`ULIYATI CHEKLANGAN JAMIYAT</t>
  </si>
  <si>
    <t>Услуги в области информационных технологий</t>
  </si>
  <si>
    <t>"NEW AGROGROUP" MAS'ULIYATI CHEKLANGAN JAMIYAT</t>
  </si>
  <si>
    <t>7.1.1-илова</t>
  </si>
  <si>
    <t>ООО ZOLOTOE RUNO</t>
  </si>
  <si>
    <t>200811551</t>
  </si>
  <si>
    <t xml:space="preserve"> 72863 XK ISKRA OMADLI FAYZ</t>
  </si>
  <si>
    <t xml:space="preserve">   Договор ПС-1 от 27.02.23 Тех. обслуга пож. тушения, пож.сигнализа</t>
  </si>
  <si>
    <t>Нотугри томонни олибсиз, кредит томони олиниши керак</t>
  </si>
  <si>
    <t>Тугирлаб куйинг бошка счетларни хам</t>
  </si>
  <si>
    <t>69/90 кредит</t>
  </si>
  <si>
    <t>кредит, обучение, рапорт .... хуллас ойлик хисобидан ишчилар учун утказилган туловлар</t>
  </si>
  <si>
    <t>60.11 кредит</t>
  </si>
  <si>
    <t>60.12 кредит</t>
  </si>
  <si>
    <t>"Meva-Sharbat Ilmiy Eksperimental Vinochilik" MCHJ</t>
  </si>
  <si>
    <t>"GERBOFARM" xususiy korxonasi</t>
  </si>
  <si>
    <t>LOMAN STAR   MCHJ  X/K</t>
  </si>
  <si>
    <t>"TEXNOSTANDART-NEO" masuliyati cheklangan jamiyati</t>
  </si>
  <si>
    <t>ООО BIOSALUTEM</t>
  </si>
  <si>
    <t>"OZBEKISTON" NASHRIYOT MATBAA IJODIY UYI" MCHJ</t>
  </si>
  <si>
    <t>ГОЙБОН ДАРМОН ХУСУСИЙ КОРХОНАСИ</t>
  </si>
  <si>
    <t>200577234</t>
  </si>
  <si>
    <t>201282625</t>
  </si>
  <si>
    <t>300377069</t>
  </si>
  <si>
    <t>206289381</t>
  </si>
  <si>
    <t>305209873</t>
  </si>
  <si>
    <t>205188294</t>
  </si>
  <si>
    <t>302056165</t>
  </si>
  <si>
    <t>"ASIA METALL BUSINESS" xususiy korxonasi</t>
  </si>
  <si>
    <t>301010857</t>
  </si>
  <si>
    <t>Пшеница мягких сортов продовольственная 3-го класса ООО "ASIA METALL BUSINESS"</t>
  </si>
  <si>
    <t>60/40 кредит</t>
  </si>
  <si>
    <t>Услуга издательские</t>
  </si>
  <si>
    <t>"MATBUOT-TARQATUVCHI YANGIYO`L" MAS'ULIYATI CHEKLANGAN JAMIYAT</t>
  </si>
  <si>
    <t>№12</t>
  </si>
  <si>
    <t>JIZZAX SERVIS TIZIMI MCHJ</t>
  </si>
  <si>
    <t>310002743</t>
  </si>
  <si>
    <t>УПХ ГАЖК Узбекистон темир йуллари</t>
  </si>
  <si>
    <t>203824106</t>
  </si>
  <si>
    <t>SIFMAX MCHJ</t>
  </si>
  <si>
    <t>309342501</t>
  </si>
  <si>
    <t>"BADEX LIFE" Mas`uliyati cheklangan jamiyat</t>
  </si>
  <si>
    <t>"TECHNO ITALIA" MCHJ</t>
  </si>
  <si>
    <t xml:space="preserve">2024 йилнинг январь-март ҳолатига  </t>
  </si>
  <si>
    <t>25.03.2024</t>
  </si>
  <si>
    <t>"OHANGARONSEMENT" АЖ</t>
  </si>
  <si>
    <t>200463344</t>
  </si>
  <si>
    <t>Композиционный портландцемент Цем II А-К(З-И) 42,5H(в бумажных мешках) АО "Ахангаранцемент"</t>
  </si>
  <si>
    <t>05.03.2024</t>
  </si>
  <si>
    <t>O`ZR IQ/MOLIY VAZ HUZ/QX DAV QQ JAM.BOSH.DEP. DM</t>
  </si>
  <si>
    <t>304967272</t>
  </si>
  <si>
    <t>Пшеница 3-класса  Фонд гос.поддержки сел.хоз при Мин эконом и финансов</t>
  </si>
  <si>
    <t>22.02.2024</t>
  </si>
  <si>
    <t>19.02.2024</t>
  </si>
  <si>
    <t>16.02.2024</t>
  </si>
  <si>
    <t>07.02.2024</t>
  </si>
  <si>
    <t>30.01.2024</t>
  </si>
  <si>
    <t>23.01.2024</t>
  </si>
  <si>
    <t>22.01.2024</t>
  </si>
  <si>
    <t>19.01.2024</t>
  </si>
  <si>
    <t>за   январь-март  2024 года</t>
  </si>
  <si>
    <t>29.03.2024</t>
  </si>
  <si>
    <t>28.03.2024</t>
  </si>
  <si>
    <t>27.03.2024</t>
  </si>
  <si>
    <t>Денов вино-арок ОАЖ</t>
  </si>
  <si>
    <t>200479972</t>
  </si>
  <si>
    <t>26.03.2024</t>
  </si>
  <si>
    <t>20.03.2024</t>
  </si>
  <si>
    <t>19.03.2024</t>
  </si>
  <si>
    <t>18.03.2024</t>
  </si>
  <si>
    <t>PURE BARAKA MCHJ</t>
  </si>
  <si>
    <t>310759473</t>
  </si>
  <si>
    <t>15.03.2024</t>
  </si>
  <si>
    <t>14.03.2024</t>
  </si>
  <si>
    <t>13.03.2024</t>
  </si>
  <si>
    <t>ФХ "MUXTORXO`JA NABIRALARI"</t>
  </si>
  <si>
    <t>304867943</t>
  </si>
  <si>
    <t>12.03.2024</t>
  </si>
  <si>
    <t>11.03.2024</t>
  </si>
  <si>
    <t>07.03.2024</t>
  </si>
  <si>
    <t>TOSHKENT ISSIQLIK ELEKTR  STANSIYASI AJ</t>
  </si>
  <si>
    <t>310624412</t>
  </si>
  <si>
    <t>06.03.2024</t>
  </si>
  <si>
    <t>PHARMACON LLC MCHJ</t>
  </si>
  <si>
    <t>305747244</t>
  </si>
  <si>
    <t>04.03.2024</t>
  </si>
  <si>
    <t>01.03.2024</t>
  </si>
  <si>
    <t>"SANOAT ENERGETIKA GURUHI" MCHJ XK</t>
  </si>
  <si>
    <t>304936120</t>
  </si>
  <si>
    <t>29.02.2024</t>
  </si>
  <si>
    <t>28.02.2024</t>
  </si>
  <si>
    <t>27.02.2024</t>
  </si>
  <si>
    <t>26.02.2024</t>
  </si>
  <si>
    <t>23.02.2024</t>
  </si>
  <si>
    <t>"BIOMED PHARM SANOAT" MCHJ</t>
  </si>
  <si>
    <t>21.02.2024</t>
  </si>
  <si>
    <t>20.02.2024</t>
  </si>
  <si>
    <t>"BULUNGUR-1" mas`uliyati cheklangan jamiyati</t>
  </si>
  <si>
    <t>200730044</t>
  </si>
  <si>
    <t>15.02.2024</t>
  </si>
  <si>
    <t>ЧП CHINOZ LAZZATLI TAOMLARI</t>
  </si>
  <si>
    <t>303900752</t>
  </si>
  <si>
    <t>14.02.2024</t>
  </si>
  <si>
    <t>13.02.2024</t>
  </si>
  <si>
    <t>12.02.2024</t>
  </si>
  <si>
    <t>МЧЖ шаклидаги "LANEXTRAKT" К/К</t>
  </si>
  <si>
    <t>206285980</t>
  </si>
  <si>
    <t>09.02.2024</t>
  </si>
  <si>
    <t>08.02.2024</t>
  </si>
  <si>
    <t>"GULNIGOR SHIFOMED" xususiy korxonasi</t>
  </si>
  <si>
    <t>302573948</t>
  </si>
  <si>
    <t>FITO BIO MAX MCHJ</t>
  </si>
  <si>
    <t>308628342</t>
  </si>
  <si>
    <t>06.02.2024</t>
  </si>
  <si>
    <t xml:space="preserve">СП ООО "REMEDY GROUP" </t>
  </si>
  <si>
    <t>206985269</t>
  </si>
  <si>
    <t>05.02.2024</t>
  </si>
  <si>
    <t>02.02.2024</t>
  </si>
  <si>
    <t>01.02.2024</t>
  </si>
  <si>
    <t>ООО EURASIA BOTTLERS</t>
  </si>
  <si>
    <t>307647866</t>
  </si>
  <si>
    <t>31.01.2024</t>
  </si>
  <si>
    <t>29.01.2024</t>
  </si>
  <si>
    <t>26.01.2024</t>
  </si>
  <si>
    <t>25.01.2024</t>
  </si>
  <si>
    <t>SHURTAN GAZ KIMYO MAJMUASI масъулияти чекланган жамият</t>
  </si>
  <si>
    <t>203195074</t>
  </si>
  <si>
    <t>24.01.2024</t>
  </si>
  <si>
    <t>AJ OZBEKKOMIR</t>
  </si>
  <si>
    <t>200899410</t>
  </si>
  <si>
    <t>ООО SHAROF RASHIDOV NOMIDA TK</t>
  </si>
  <si>
    <t>304971300</t>
  </si>
  <si>
    <t>18.01.2024</t>
  </si>
  <si>
    <t>17.01.2024</t>
  </si>
  <si>
    <t>16.01.2024</t>
  </si>
  <si>
    <t>15.01.2024</t>
  </si>
  <si>
    <t>12.01.2024</t>
  </si>
  <si>
    <t>11.01.2024</t>
  </si>
  <si>
    <t>АО Navoiyazot</t>
  </si>
  <si>
    <t>200002933</t>
  </si>
  <si>
    <t>10.01.2024</t>
  </si>
  <si>
    <t>AIR MARAKANDA MCHJ</t>
  </si>
  <si>
    <t>307280842</t>
  </si>
  <si>
    <t>09.01.2024</t>
  </si>
  <si>
    <t>08.01.2024</t>
  </si>
  <si>
    <t>06.01.2024</t>
  </si>
  <si>
    <t>"Ховренко номидаги Самарканд вино комбинати" ОАЖ</t>
  </si>
  <si>
    <t>201538312</t>
  </si>
  <si>
    <t>05.01.2024</t>
  </si>
  <si>
    <t>04.01.2024</t>
  </si>
  <si>
    <t>03.01.2024</t>
  </si>
  <si>
    <t>2373721.1.1</t>
  </si>
  <si>
    <t>2373745.1.1</t>
  </si>
  <si>
    <t>2373753.1.1</t>
  </si>
  <si>
    <t>2437303.1.1</t>
  </si>
  <si>
    <t>2636944.1.1</t>
  </si>
  <si>
    <t>ООО "Vertex Develop Group"</t>
  </si>
  <si>
    <t>304548041</t>
  </si>
  <si>
    <t>2463829.1.1</t>
  </si>
  <si>
    <t>2686270.1.1</t>
  </si>
  <si>
    <t>Жесткий диск</t>
  </si>
  <si>
    <t>Водонагреватель электрический</t>
  </si>
  <si>
    <t>YTT QO‘CHQOROV RAXIM BAXTIYOR O‘G‘LI</t>
  </si>
  <si>
    <t>31311920830016</t>
  </si>
  <si>
    <t>Химические реактивы</t>
  </si>
  <si>
    <t>MCHJ PRO CHEMICAL`S</t>
  </si>
  <si>
    <t>Источник бесперебойного питания</t>
  </si>
  <si>
    <t>MChJ "Orgsell"</t>
  </si>
  <si>
    <t>Паронит ПОН-Б</t>
  </si>
  <si>
    <t>HIGH POWER TRADE</t>
  </si>
  <si>
    <t>№2024/16</t>
  </si>
  <si>
    <t>№1001042</t>
  </si>
  <si>
    <t>ECOREMA MAS'ULIYATI CHEKLANGAN JAMIYAT</t>
  </si>
  <si>
    <t>№2024/17</t>
  </si>
  <si>
    <t>№41-01-55/36-2024</t>
  </si>
  <si>
    <t>"KAFIL-SUG`URTA" AKSIYADORLIK JAMIYATI</t>
  </si>
  <si>
    <t>№27/0041</t>
  </si>
  <si>
    <t>№И-01</t>
  </si>
  <si>
    <t>OSG-TS-16/01/2024</t>
  </si>
  <si>
    <t>№424/8</t>
  </si>
  <si>
    <t>Единый поствщик</t>
  </si>
  <si>
    <t>№21</t>
  </si>
  <si>
    <t>№14</t>
  </si>
  <si>
    <t>Transport sohasi kadrlarini qayta tayyorlash va malakasini oshirish instituti</t>
  </si>
  <si>
    <t>№27/24</t>
  </si>
  <si>
    <t>№124</t>
  </si>
  <si>
    <t>№30</t>
  </si>
  <si>
    <t>Услуги воздушного и космического транспорта</t>
  </si>
  <si>
    <t>"TRAVEL SYSTEM" MAS'ULIYATI CHEKLANGAN JAMIYAT</t>
  </si>
  <si>
    <t>№126</t>
  </si>
  <si>
    <t>№145</t>
  </si>
  <si>
    <t>Пшеница</t>
  </si>
  <si>
    <t>Пшен</t>
  </si>
  <si>
    <t>Труба полиэтиленовая ПЭГК d-500 SN8 ООО VIKAAZ PLAST</t>
  </si>
  <si>
    <t>Труб</t>
  </si>
  <si>
    <t>Дизельное топливо ЭКО ООО "Бухарский НПЗ"</t>
  </si>
  <si>
    <t>Дизе</t>
  </si>
  <si>
    <t xml:space="preserve">Щебень из плотных горных пород для строительных работ фракции  5до 20мм  OOO Shoxjaxon Qurilish  </t>
  </si>
  <si>
    <t>Щебе</t>
  </si>
  <si>
    <t>Двуокись углерода твёрдая (сухой лёд), АО "Максам Чирчик"</t>
  </si>
  <si>
    <t>Двуо</t>
  </si>
  <si>
    <t>Портландцемент ЦЕМ II/А-Г 32,5H (предназначен для тарир в бумаж меш 50 кг) АО "Ахангаранцемент"</t>
  </si>
  <si>
    <t>Порт</t>
  </si>
  <si>
    <t>Карбамид марки "А", меш АО "Максам-Чирчик"</t>
  </si>
  <si>
    <t>Карб</t>
  </si>
  <si>
    <t>Водоэмульсионная краска ВДАК 111 ООО STM Color</t>
  </si>
  <si>
    <t>водо</t>
  </si>
  <si>
    <t>Каустическая сода чешуйчатая 98% ООО "ASR KIMYO INVEST"</t>
  </si>
  <si>
    <t>каус</t>
  </si>
  <si>
    <t>ООО SALT MINING</t>
  </si>
  <si>
    <t>соль</t>
  </si>
  <si>
    <t>Эмаль ПФ 115 ООО STM Color</t>
  </si>
  <si>
    <t>эмал</t>
  </si>
  <si>
    <t>Грунтовка на акриловой основе "STM COLOR" ООО</t>
  </si>
  <si>
    <t>грун</t>
  </si>
  <si>
    <t>Сухая строительная смесь OOO STM COLOR</t>
  </si>
  <si>
    <t>суха</t>
  </si>
  <si>
    <t xml:space="preserve">Песок из отсевов дробления для строительных работ  OOO Shoxjaxon Qurilish  </t>
  </si>
  <si>
    <t>Песо</t>
  </si>
  <si>
    <t>Разбавитель NS OOO STM COLOR</t>
  </si>
  <si>
    <t>разб</t>
  </si>
  <si>
    <t>Теплоизоляционный материал стекловата Рулон с фольгой 15м2(12=12500*1200*50)  СП ООО ECOCLIMAT</t>
  </si>
  <si>
    <t>тепл</t>
  </si>
  <si>
    <t>Лист гладкий из оцинкованной стали тол. 0,35мм.  ХК DONIYOR METALL INVEST</t>
  </si>
  <si>
    <t>лист</t>
  </si>
  <si>
    <t>Кафельный клей мешок 20 кг  ООО "STMCOLOR"</t>
  </si>
  <si>
    <t>кафе</t>
  </si>
  <si>
    <t>форв</t>
  </si>
  <si>
    <t>"ARN-KOMFORT" mas‘uliyati cheklangan jamiyati</t>
  </si>
  <si>
    <t>№ 6 от 14.05.2024 Генератор дизельный 1шт</t>
  </si>
  <si>
    <t>"ASL KIMYO" MAS'ULIYATI CHEKLANGAN JAMIYAT</t>
  </si>
  <si>
    <t>№ 1079 от 21.05.2024 Триполифосфат 1200кг</t>
  </si>
  <si>
    <t>"AVTO NUR 2121" MAS'ULIYATI CHEKLANGAN JAMIYAT</t>
  </si>
  <si>
    <t>№ 2825125.1.1 от 22.04.2024 Кашма 1шт</t>
  </si>
  <si>
    <t>"BIO-SUT" mas`uliyati cheklangan jamiyati</t>
  </si>
  <si>
    <t>№ 208 от 17.01.2024 Кефир 2739шт</t>
  </si>
  <si>
    <t>"BR- AGREEMENT" mas`uliyati cheklangan jamiyati</t>
  </si>
  <si>
    <t>№ 6726269 от 16.02.2024 соль 550тн</t>
  </si>
  <si>
    <t>№ 6728475 от 19.02.2024 соль 50тн</t>
  </si>
  <si>
    <t>"BVB-ALYANS" MAS'ULIYATI CHEKLANGAN JAMIYAT XORIJIY KORXONA</t>
  </si>
  <si>
    <t>№ ИЗ-1109 от 06.02.2024 Лента Нория 100м</t>
  </si>
  <si>
    <t>"CONSEQUENTIAL TRADING" MAS'ULIYATI CHEKLANGAN JAMIYAT</t>
  </si>
  <si>
    <t>№ 266 от 07.03.2024 Лампа круг</t>
  </si>
  <si>
    <t>№ 287 от 14.03.2024 извест шпатлевка</t>
  </si>
  <si>
    <t>№ 336 от 28.03.2024 Электрод 300кг</t>
  </si>
  <si>
    <t>№ 436 от 25.04.2024 Электроды</t>
  </si>
  <si>
    <t>№ 483 от 07.05.2024 Дорожная сетка</t>
  </si>
  <si>
    <t>№ 504 от 15.05.2024 Электроды</t>
  </si>
  <si>
    <t>"CONSTRUCTION TRADING MARKET" MAS'ULIYATI CHEKLANGAN JAMIYAT</t>
  </si>
  <si>
    <t>№ 36 от 03.06.2024 Строителный материалы</t>
  </si>
  <si>
    <t>"DIGITAL NEXUS GEAR" MAS'ULIYATI CHEKLANGAN JAMIYAT</t>
  </si>
  <si>
    <t>№ 2686270.1.1 от 28.03.2024 Жесткий диск SSD 1шт</t>
  </si>
  <si>
    <t>"DONIYOR-METALL INVEST" Хусусий корхонаси</t>
  </si>
  <si>
    <t>№ 94 от 01.05.2024 Профнастил в ассортименте</t>
  </si>
  <si>
    <t>"ERA HOME CITY" MAS`ULIYATI CHEKLANGAN JAMIYAT</t>
  </si>
  <si>
    <t>№ 7 от 04.03.2024 Мебель</t>
  </si>
  <si>
    <t>"EXPO KABEL" MAS'ULIYATI CHEKLANGAN JAMIYAT</t>
  </si>
  <si>
    <t>№ 13 от 06.03.2024 Проводы</t>
  </si>
  <si>
    <t>№ 19 от 13.05.2024 Кабель</t>
  </si>
  <si>
    <t>"FRESH WATER TRADING" MAS'ULIYATI CHEKLANGAN JAMIYAT</t>
  </si>
  <si>
    <t>№ 1 от 03.01.2024 вода питьовая 4000шт</t>
  </si>
  <si>
    <t>"GAZ-OIL-PLUS" mas`uliyati cheklangan jamiyati</t>
  </si>
  <si>
    <t>№ 10526 от 13.04.2024 Песок из отвесов дробления 100м3</t>
  </si>
  <si>
    <t>№ 10527 от 13.04.2024Щебень фракции 100м3</t>
  </si>
  <si>
    <t>"HIGH POWER TRADE" mas`uliyati cheklangan jamiyati</t>
  </si>
  <si>
    <t>№ 2141226 от 16.03.2024 паранит ПОН-Б тол.3.0-30кг</t>
  </si>
  <si>
    <t>№ 2141227 от 16.03.2024 паранит ПОН-Б тол.4.0-30кг</t>
  </si>
  <si>
    <t>№ 2894585.1.1 от 09.05.2024 тех резина-50кг</t>
  </si>
  <si>
    <t>"HIGH-RISE QURILISH MARKET" MAS'ULIYATI CHEKLANGAN JAMIYAT</t>
  </si>
  <si>
    <t>№ 34 от 27.06.2024 Строителный материалы</t>
  </si>
  <si>
    <t>"IMEX GROUP" xususiy korxonasi</t>
  </si>
  <si>
    <t>№ IG-544 от 25.01.2024 Электрод 150 кг</t>
  </si>
  <si>
    <t>№ IG-949 от 09.02.2024 Электрод 230 кг</t>
  </si>
  <si>
    <t>"INSOF" mas`uliyati cheklangan jamiyati</t>
  </si>
  <si>
    <t xml:space="preserve">№ 37 от 05.04.2024 Бетон м-300 - 7 м3 </t>
  </si>
  <si>
    <t xml:space="preserve">№ 39 от 18.04.2024 Бетон м-300 - 10 м3 </t>
  </si>
  <si>
    <t>№ 48 от 17.05.2024 Бетон м300-470м3</t>
  </si>
  <si>
    <t>"MAX VALVE TRADE BUSINES" MAS'ULIYATI CHEKLANGAN JAMIYAT</t>
  </si>
  <si>
    <t>№ 18 от 15.01.2024 Трубы отводы нерж</t>
  </si>
  <si>
    <t>"NAVOIY KIMYO INVEST" масъулияти чекланган жамияти</t>
  </si>
  <si>
    <t>№ 24/28 от 18.04.2024 Сода каустическая 1000кг</t>
  </si>
  <si>
    <t>№ 2437303.1.1 от 29.01.2024 Гип.натрия17%- 4 тн</t>
  </si>
  <si>
    <t>№ 2754512.1.1 от 06.04.2024 Гип.натрия17%- 4 тн</t>
  </si>
  <si>
    <t>"NEW AGROGROUP" mas`uliyati cheklangan jamiyati</t>
  </si>
  <si>
    <t>№ 2023/15 от 18.12.2023 Пшеница 4 класс 1000тн</t>
  </si>
  <si>
    <t>№ 2024/16 от 05.01.2024 Пшеница 4 класс 1000тн</t>
  </si>
  <si>
    <t>№ 2024/17 от 12.01.2024 Пшеница 4 класс 1000тн</t>
  </si>
  <si>
    <t>"NURILLOH TENDER" MAS'ULIYATI CHEKLANGAN JAMIYAT</t>
  </si>
  <si>
    <t>№ 3019029.1.1 от 08.06.2024 Мыло 1000шт</t>
  </si>
  <si>
    <t>"O'ZBEKISTON METALLURGIYA KOMBINATI" aksiyadorlik jamiyati</t>
  </si>
  <si>
    <t>№ 6986578 от 24.06.2024 Арматура 12-35ГС 1тн</t>
  </si>
  <si>
    <t>"O‘ZBEKISTON RESPUBLIKASI IQTISODIYOT VA MOLIYA VAZIRLIGI HUZURIDAGI QISHLOQ XO‘JALIGINI DAVLAT TOMO</t>
  </si>
  <si>
    <t>№ 6663985 от 19.01.2024 Пшеница 3 класс 1000тн</t>
  </si>
  <si>
    <t>№ 6694616 от 30.01.2024 Пшеница 3 класс 500тн</t>
  </si>
  <si>
    <t>№ 6694617 от 30.01.2024 Пшеница 3 класс 300тн</t>
  </si>
  <si>
    <t>№ 6696406 от 30.01.2024 Пшеница 3 класс 200тн</t>
  </si>
  <si>
    <t>№ 6711486 от 07.02.2024 Пшеница 3 класс 1025тн</t>
  </si>
  <si>
    <t>№ 6728710 от 19.02.2024 Пшеница 3 класс 1000тн</t>
  </si>
  <si>
    <t>№ 6734309 от 22.02.2024 Пшеница 3 класс 2000тн</t>
  </si>
  <si>
    <t>№ 6756035 от 05.03.2024 Пшеница 3 класс 900тн</t>
  </si>
  <si>
    <t>№ 6758537 от 05.03.2024 Пшеница 3 класс 100тн</t>
  </si>
  <si>
    <t>№ 6907036 от 20.05.2024 Пшеница 3 класс 500тн</t>
  </si>
  <si>
    <t>№ 6910205от 21.05.2024 Пшеница 3 класс 500тн</t>
  </si>
  <si>
    <t>№ 6918741 от 24.05.2024 Пшеница 3 класс 500тн</t>
  </si>
  <si>
    <t>№ 6920330 от 24.05.2024 Пшеница 3 класс 500тн</t>
  </si>
  <si>
    <t>№ 6953519 от 07.06.2024 Пшеница 3 класс 180тн</t>
  </si>
  <si>
    <t>№ 6955301 от 10.06.2024 Пшеница 3 класс 470тн</t>
  </si>
  <si>
    <t>"ORIENT OIL" mas‘uliyati cheklangan jamiyati</t>
  </si>
  <si>
    <t>№ 6831361 от 15.04.2024 Дизельное топливо-5000л</t>
  </si>
  <si>
    <t>"POWER MAX GROUP" MAS'ULIYATI CHEKLANGAN JAMIYAT</t>
  </si>
  <si>
    <t>№ 2333948 от 30.05.2024 Клавиатура 2шт</t>
  </si>
  <si>
    <t>"PRO CHEMICAL`S" MAS`ULIYATI CHEKLANGAN JAMIYAT</t>
  </si>
  <si>
    <t>№ 2015076 от 14.01.2024 хим реактивы</t>
  </si>
  <si>
    <t>№ 2015078 от 14.01.2024 хим реактивы</t>
  </si>
  <si>
    <t>"RESPECT AUTO PARTS" MAS'ULIYATI CHEKLANGAN JAMIYAT</t>
  </si>
  <si>
    <t>№ 18 от 16.02.2024 Масло маторное</t>
  </si>
  <si>
    <t>№ 2980522.1.1 от 30.05.2024 Литол 20кг</t>
  </si>
  <si>
    <t>"SHITOK" MAS`ULIYATI CHEKLANGAN JAMIYAT</t>
  </si>
  <si>
    <t>№ 2024-14 от 31.05.2024 Шкаф управления 1шт</t>
  </si>
  <si>
    <t>"STAR-DREAM-GOLD" XUSUSIY KORXONA</t>
  </si>
  <si>
    <t>№ 2813974.1.1 от 20.04.2024 Пожарный рукав 6шт</t>
  </si>
  <si>
    <t>"TOSHKENT MICRO STANDART SERVIS" MAS'ULIYATI CHEKLANGAN JAMIYAT</t>
  </si>
  <si>
    <t>№ 43 от 10.06.2024 Газ счетчик и регулятор</t>
  </si>
  <si>
    <t>№ 30 от 25.03.2024 Авиабилет 2шт</t>
  </si>
  <si>
    <t>"VERTEX DEVELOP GROUP" xususiy korxonasi</t>
  </si>
  <si>
    <t>№ 2636944.1.1 от 11.03.2024 Кран шаравой 7шт</t>
  </si>
  <si>
    <t>№ VDC-696 от 09.02.2024 Круг абразивный 50шт</t>
  </si>
  <si>
    <t>"VIP SYSTEM SERVICE" mas‘uliyati cheklangan jamiyati</t>
  </si>
  <si>
    <t>№ 2816889.1.1 от 20.04.2024 Огнетушитель ОУ-5 3шт</t>
  </si>
  <si>
    <t>"XIMBIOGEN" mas`uliyati cheklangan jamiyati</t>
  </si>
  <si>
    <t>№ 2189787 от 06.04.2024 соляная кислота (техническая)-1000кг</t>
  </si>
  <si>
    <t>№ 2254875 от 03.05.2024 Уротропин 10кг</t>
  </si>
  <si>
    <t>"XKMS-4" MAS'ULIYATI CHEKLANGAN JAMIYAT</t>
  </si>
  <si>
    <t>№ 8 от 12.03.2024 Шпалы 35шт</t>
  </si>
  <si>
    <t>"XORAZM DILNOZA TEKSTIL" MAS'ULIYATI CHEKLANGAN JAMIYAT</t>
  </si>
  <si>
    <t>№ 3038257.1.1 от 20.06.2024 Болгарка 1шт</t>
  </si>
  <si>
    <t>"YO`L QURILISH MASHINALARNI TA`MIRLASH" MAS`ULIYATI CHEKLANGAN JAMIYAT</t>
  </si>
  <si>
    <t>№ 3 от 06.01.2024 Услуга изг.закладных деталей</t>
  </si>
  <si>
    <t>№ 4 от 12.02.2024 Услуга изг.закладных деталей</t>
  </si>
  <si>
    <t>"ZOLOTOE RUNO" mas‘uliyati cheklangan jamiyati</t>
  </si>
  <si>
    <t>№ 2373721.1.1 от 12.01.2024 Химреактив</t>
  </si>
  <si>
    <t>№ 2373745.1.1 от 12.01.2024 Химреактив</t>
  </si>
  <si>
    <t>№ 2373753.1.1 от 12.01.2024 Химреактив</t>
  </si>
  <si>
    <t>AJ Maxam-Chirchiq</t>
  </si>
  <si>
    <t>№ 10368 от 03.04.2024 Серная кислота 33тн</t>
  </si>
  <si>
    <t>№ 9143 от 02.02.2024 Серная кислота 10тн</t>
  </si>
  <si>
    <t>AJ OHANGARONSEMENT</t>
  </si>
  <si>
    <t>№ 6790646 от 25.03.2024 Цемент 20 тн</t>
  </si>
  <si>
    <t>MChJ "ASIA METALL BUSINESS"</t>
  </si>
  <si>
    <t>№ 6669762 от 22.01.2024 Пшеница 3 класс 250тн</t>
  </si>
  <si>
    <t>№ 6675392 от 23.01.2024 Пшеница 3 класс 250тн</t>
  </si>
  <si>
    <t>MChJ "PREMIUM POLIGRAF BIZNES"</t>
  </si>
  <si>
    <t>№ 45 от 27.05.2024 бланки путевой лист-1000шт</t>
  </si>
  <si>
    <t>MCHJ AGROTEHMINERAL TRADING</t>
  </si>
  <si>
    <t xml:space="preserve">№ 124 от 01.03.2024 пшеница 4 класса 1000тн </t>
  </si>
  <si>
    <t>№ 125 от 12.03.2024 Сульфоуголь 1000кг</t>
  </si>
  <si>
    <t xml:space="preserve">№ 126 от 01.04.2024 пшеница 4 класса 1000тн </t>
  </si>
  <si>
    <t xml:space="preserve">№ 6928931 от 29.05.2024 пшеница 4 класса 1000тн </t>
  </si>
  <si>
    <t xml:space="preserve">№ 6989866 от 25.06.2024 пшеница 4 класса 1000тн </t>
  </si>
  <si>
    <t>№ АТМ-2024/25 от 22.01.2024 Формалин 5000кг</t>
  </si>
  <si>
    <t>MCHJ BIOCOSMIC</t>
  </si>
  <si>
    <t>№ 25 от 18.01.2024 Медикаменты</t>
  </si>
  <si>
    <t>MChJ CHIRCHIQ GTS</t>
  </si>
  <si>
    <t>№ 28 от 10.01.2024 Сжиженный газ 1,5 тн.</t>
  </si>
  <si>
    <t>MChJ Elektronasbobbutlash</t>
  </si>
  <si>
    <t>№ 32 от 07.02.2024 Датчик температуре</t>
  </si>
  <si>
    <t>MCHJ ORGSELL</t>
  </si>
  <si>
    <t>№ 2141795 от 16.03.2024 USP2шт</t>
  </si>
  <si>
    <t>MChJ PETROL AUTO AND INDUSTRIAL</t>
  </si>
  <si>
    <t>№ 6986345 от 24.06.2024 моторное масло 20W-50 50л</t>
  </si>
  <si>
    <t>Договор 6808186 от 03.04.2024 Смазка 18кг</t>
  </si>
  <si>
    <t>MChJ Vi-Va TRAVEL</t>
  </si>
  <si>
    <t>№ 2463829.1.1 от 08.02.2024 Химикаты</t>
  </si>
  <si>
    <t>№ 2742840.1.11 от 09.04.2024 Химикаты</t>
  </si>
  <si>
    <t>№ 2995858.1.1 от 07.06.2024 Химикаты</t>
  </si>
  <si>
    <t>QO‘CHQOROV RAXIM BAXTIYOR O‘G‘LI</t>
  </si>
  <si>
    <t>№ 2012312 от 12.01.2024 воданагреватель 1шт</t>
  </si>
  <si>
    <t>XK "ART-SERVIS"</t>
  </si>
  <si>
    <t>№ 19 от 06.01.2024 Кислород 6000м3</t>
  </si>
  <si>
    <t>Toshkent viloyati favqulodda vaziyatlar boshqarmasi</t>
  </si>
  <si>
    <t>"AGRO-KIMYO STANDART" mas`uliyati cheklangan jamiyati</t>
  </si>
  <si>
    <t>№ 145 от 01.04.2024 Сертификат</t>
  </si>
  <si>
    <t>№ И-01 от 15.01.2024 Сертификация продукции технический спирт</t>
  </si>
  <si>
    <t>"ALOQABANK" aksiyadorlik tijorat banki</t>
  </si>
  <si>
    <t>№ 10/185-24 от 15.04.2024 талабнома МИБ Зангиота тум. (Кодиров Ш.)</t>
  </si>
  <si>
    <t>№ 11151904055301 от 17.06.2023 ижро иши МИБ Янгийул тум. (Джунайдуллаева Н.)</t>
  </si>
  <si>
    <t>№ 11152003893701 от 05.02.2022 ижро иши МИБ Янг тум (Хамидова М.)</t>
  </si>
  <si>
    <t>№ 232419001405 от 09.03.2022 ижро иши МИБ Янги шах. (Мерзликина Е)</t>
  </si>
  <si>
    <t>"AZLARXO`JA LOYIHA QURILISH" MAS`ULIYATI CHEKLANGAN JAMIYAT</t>
  </si>
  <si>
    <t>№ 2 от 04.06.2024 Газ тармоклари тизим,лойихалаштириш</t>
  </si>
  <si>
    <t>"BREND METALL EKSPRESS" MAS`ULIYATI CHEKLANGAN JAMIYAT</t>
  </si>
  <si>
    <t>№ 36 от 27.06.2024 Транспортний услуга арматура</t>
  </si>
  <si>
    <t>"DIDOX TECH" MAS'ULIYATI CHEKLANGAN JAMIYAT</t>
  </si>
  <si>
    <t>№ Публичная оферта от 13.07.2023</t>
  </si>
  <si>
    <t>"ECOREMA" MAS'ULIYATI CHEKLANGAN JAMIYAT</t>
  </si>
  <si>
    <t>№ 1001042 от 09.01.2024 (Услуги)</t>
  </si>
  <si>
    <t>"ELEKTRON STANDART-MAGAZIN" MAS'ULIYATI CHEKLANGAN JAMIYAT</t>
  </si>
  <si>
    <t>№ 05 от 23.02.2024 Жидкость незамерзающая для очистки автосекоп</t>
  </si>
  <si>
    <t>№ 13 от 13.04.2024 Сертификат Жидкость незамерзающая для очистки автосекоп</t>
  </si>
  <si>
    <t>"FIDOKOR KARKAZ-2020" MAS'ULIYATI CHEKLANGAN JAMIYAT</t>
  </si>
  <si>
    <t>№ 17 от 16.04.2024 Услуга рабочый навес</t>
  </si>
  <si>
    <t>"GAZ NUMBER ONE MASTER" MAS'ULIYATI CHEKLANGAN JAMIYAT</t>
  </si>
  <si>
    <t>№ 2277367 от 12.05.2024 Ремонт кислородных балон</t>
  </si>
  <si>
    <t>"GREEN ENERGY SOLUTION" mas‘uliyati cheklangan jamiyati</t>
  </si>
  <si>
    <t>№ 2023-05-01/ТО от 01.05.2023 Услуги по расходомера</t>
  </si>
  <si>
    <t>№ 2024-05-01/ТО от 01.05.2024 Услуги по расходомера</t>
  </si>
  <si>
    <t>"IDEAL RESULTS" mas'uliyati cheklangan jamiyati</t>
  </si>
  <si>
    <t>№ 24/9 от 30.01.2024 Дератизация Дезинсекция ХДС</t>
  </si>
  <si>
    <t>"IDEAL SERVICE STAFF" MAS`ULIYATI CHEKLANGAN JAMIYAT</t>
  </si>
  <si>
    <t>№ 49/S от 07.05.2024 Тех.обслуж</t>
  </si>
  <si>
    <t>№ 51/S от 15.05.2024 Тех.обслуж</t>
  </si>
  <si>
    <t>№ 41-01-55/36-2024 от 15.01.2024 Сугурта</t>
  </si>
  <si>
    <t>"KAFOLAT SUG`URTA KOMPANIYASI" aksiyadorlik jamiyati</t>
  </si>
  <si>
    <t>№ 11-16/06/11/0000064 от 05.04.2024строхование</t>
  </si>
  <si>
    <t>"NAT-RIN" mas‘uliyati cheklangan jamiyati</t>
  </si>
  <si>
    <t>№ 20/03 от 20.03.2024 Кап ремонт глубинного насос</t>
  </si>
  <si>
    <t>"O'ZBEKISTON MILLIY METROLOGIYA INSTITUTI" davlat unitar korxonasi</t>
  </si>
  <si>
    <t>24-001-156789 от 16.04.2024г. Поверка СИ</t>
  </si>
  <si>
    <t>24-103-146971 от 15.02.2024г. Поверка СИ</t>
  </si>
  <si>
    <t>24-103-156794 от 16.04.2024г. Поверка СИ</t>
  </si>
  <si>
    <t>"O'ZBEKISTON RESPUBLIKASI MARKAZIY BANKINING RESPUBLIKA INKASSATSIYA XIZMATI" davlat unitar korxonas</t>
  </si>
  <si>
    <t>№ 99/22-122юрс от 01.02.2022 Инкассация хизмати</t>
  </si>
  <si>
    <t>"O`ZBEKISTON POCHTASI" aksiyadorlik jamiyati Yangiyo'l PAB</t>
  </si>
  <si>
    <t>№ 2308/8  от 17.01.2017 (Тухтабаева М.)</t>
  </si>
  <si>
    <t>"ONLINE SERVICE GROUP" mas‘uliyati cheklangan jamiyati</t>
  </si>
  <si>
    <t>№ OSG-H-03/06/2024 от 03.06.2024 Продление домена</t>
  </si>
  <si>
    <t>№ OSG-TS-16/01/2024 от 16.01.2024 web sayt</t>
  </si>
  <si>
    <t>"SAVDOELEKTRONIKA XIZMATLARI" mas‘uliyati cheklangan jamiyati</t>
  </si>
  <si>
    <t>9Y-0001 от 25.12.20 услуги по ККМ SIMURG 001</t>
  </si>
  <si>
    <t>№ 9Y-001 от 03.06.2024 Услуги по ККМ пломба</t>
  </si>
  <si>
    <t>"TRANSPORT SOHASI KADRLARINI QAYTA TAYYORLASH VA MALAKASINI OSHIRISH INSTITUTI" DAVLAT MUASSASASI</t>
  </si>
  <si>
    <t>№ 12 от 15.02.2024 Учеба тепловоза</t>
  </si>
  <si>
    <t>№ 14 от 02.02.2024 Учеба тепловоза</t>
  </si>
  <si>
    <t>№ 59/1 от 31.05.2024 Учеба</t>
  </si>
  <si>
    <t>"TTT-AUDIT" mas‘uliyati cheklangan jamiyati</t>
  </si>
  <si>
    <t>№ 383 от 03.07.2023 Аудиторская услуга</t>
  </si>
  <si>
    <t>"VAKIF" Адвокатлик фирмаси</t>
  </si>
  <si>
    <t>№ 1 от 03.01.2024 Юрист</t>
  </si>
  <si>
    <t>"XT XARID TEXNOLOGIYALARI" mas‘uliyati cheklangan jamiyati</t>
  </si>
  <si>
    <t>№ Публичная оферта от от 01.01.2022</t>
  </si>
  <si>
    <t>"YANGIYO'L GAZETASI TAHIRIYATI" davlat unitar korxonasi</t>
  </si>
  <si>
    <t>№ 11 от 17.11.2023 ГАЗЕТЫ ПО ПОДПИСКЕ</t>
  </si>
  <si>
    <t>"ЁHАРТОШ АФСОHА САВДО РИВОЖИ" хусусий фирмаси</t>
  </si>
  <si>
    <t>№ 08 от 13.06.2024 огнезащитная обработка</t>
  </si>
  <si>
    <t>AJ "O'ZBEKISTON RESPUBLIKASI TOVAR-XOMASHYO BIRJASI"</t>
  </si>
  <si>
    <t>№ ЗРУ-684 от 22.04.2022 Государственные закупки по ЗРУ-684 асосий</t>
  </si>
  <si>
    <t>ИНП:75254 от 01.01.19 счет 009 Бирж.торги на УзР асосий</t>
  </si>
  <si>
    <t>ИНП:75254 от 18.09.23 счет 048 Бирж.торги на УзР асосий</t>
  </si>
  <si>
    <t>AJ "TOSHKENT" RESPUBLIKA FOND BIRJASI</t>
  </si>
  <si>
    <t>№ 64/21 от 12.02.2021 Листинговый взнос 30 БРВ</t>
  </si>
  <si>
    <t>AK O`ZBEKTELEKOM Toshkent filiali</t>
  </si>
  <si>
    <t>№ 1909352324 от 07.08.2020</t>
  </si>
  <si>
    <t>№ 3155009-сон от 19.01.2024 Услуги связи</t>
  </si>
  <si>
    <t>№ 40931943 от 10.01.2024 Интернет Corporate-7 100 Mb/s, Corporate-4 20 Mb/s</t>
  </si>
  <si>
    <t>DK Qimmatli Qog'ozlar MARKAZIY DEPOZITARIYSI</t>
  </si>
  <si>
    <t>CNT-42/ЭГ от 20.02.2024 Услуги "Электронное голосование"</t>
  </si>
  <si>
    <t>CNT-498/ЭГ от 14.06.2024 Услуги "Электронное голосование"</t>
  </si>
  <si>
    <t>№ 1881/Э от 21.02.2012</t>
  </si>
  <si>
    <t>№ 2065971 от 09.02.2024 Оценка системы корп.управ</t>
  </si>
  <si>
    <t>№ 2224576 от 22.04.2024 Оценка системы корп.управ</t>
  </si>
  <si>
    <t>DSENM YANGIYO'L SHAHAR</t>
  </si>
  <si>
    <t>№ 21 от 09.02.2024 Хим и бак анализ воды</t>
  </si>
  <si>
    <t>DUK O’ZBEKISTON ILMIY-SINOV VA SIFAT NAZORATI MARKAZI (UzTest)</t>
  </si>
  <si>
    <t>№ 27/0162 от 08.02.2024 сертификация продукции спирта Алфа</t>
  </si>
  <si>
    <t>№ 34/0021 от 11.01.2024 код ТЕН ВЕД</t>
  </si>
  <si>
    <t>Договор 27/0041 от 11.01.2024 Инспекционный контроль на ЭАФ</t>
  </si>
  <si>
    <t>DUK Respublika maxsus aloqa bog'lamasi</t>
  </si>
  <si>
    <t>Договор 314 от 07.01.2023 Услуги спецсвязи</t>
  </si>
  <si>
    <t>MCHJ AIS TECHNO GROUP</t>
  </si>
  <si>
    <t>№ 40/24 CO от 04.03.2024 Тех.обсл.компресс.установ.</t>
  </si>
  <si>
    <t>MChJ Barakat Cipro</t>
  </si>
  <si>
    <t>№ 30-Т от 02.02.2024 Автоуслуги серн.кислоты</t>
  </si>
  <si>
    <t>№ 78-Т от 04.04.2024 Автоуслуги серн.кислоты</t>
  </si>
  <si>
    <t>MChJ BIZNES-DAILY MEDIA noshirlik uyi</t>
  </si>
  <si>
    <t>№ 47 от 06.02.2024 умумий йигилиш</t>
  </si>
  <si>
    <t>№ РП-15 от 20.11.2023 Подписка газет журналь</t>
  </si>
  <si>
    <t>MChJ Fides solutions</t>
  </si>
  <si>
    <t>№ FS-24-348 от 18.03.2024 ИТС конфигурации</t>
  </si>
  <si>
    <t>Oferta от 06.01.20 Публичная оферта</t>
  </si>
  <si>
    <t>MChJ LIDER KONSALT SERVIS</t>
  </si>
  <si>
    <t>№ 134 от 29.04.2024 Оценка имущества</t>
  </si>
  <si>
    <t>MCHJ LIFT PROEKT</t>
  </si>
  <si>
    <t>1 от 04.01.2024 тех.обс.лифтов</t>
  </si>
  <si>
    <t>MChJ MATBUOT-TARQATUVCHI YANGIYO`L</t>
  </si>
  <si>
    <t>№ 10/24 от 20.11.2023 Подписка газет и журналов</t>
  </si>
  <si>
    <t>№ 27/24 от 16.02.2024 Подписка газет и журналов</t>
  </si>
  <si>
    <t>MChJ NORMA</t>
  </si>
  <si>
    <t>№ 240276Т от 04.06.2024 Buxgalter Pro "VIP"</t>
  </si>
  <si>
    <t>MChJ NORMA DAVRIY NASHRLARI</t>
  </si>
  <si>
    <t>№ ОП000771 от 07.12.2023</t>
  </si>
  <si>
    <t>MCHJ PEGMA</t>
  </si>
  <si>
    <t>23 от 31.05.2024 Калибровка ,госповерка.</t>
  </si>
  <si>
    <t>№ 22 от 20.05.2024 Поверка</t>
  </si>
  <si>
    <t>MChJ UNITEL (Билайн)</t>
  </si>
  <si>
    <t>Договор №117691345-66юрс от 15.02.10г.услуги интернет-связи</t>
  </si>
  <si>
    <t>NURONIY JAMG`ARMASI YANGIYO`L TUMAN BO`LIMI</t>
  </si>
  <si>
    <t xml:space="preserve">№ Протокол №9 от 10.06.2024 благоворительность </t>
  </si>
  <si>
    <t>O'z kasaba uyushmalari federatsiyasining Toshkent viloyati kengashi</t>
  </si>
  <si>
    <t>№ 1 от 01.01.2021 (Проф.взносы 40%)</t>
  </si>
  <si>
    <t>O'zbekiston nogironlari jamiyatining Yangiyo'l shahar bo'limi</t>
  </si>
  <si>
    <t>№ 7 от 26.04.2024 Протокол собрания НС</t>
  </si>
  <si>
    <t>O'ZBEKISTON RESPUBLIKASI BOSH PROKURATURASI HUZURIDAGI MAJBURIY IJRO BYUROSI TOSHKENT VILOYATI BOSHQ</t>
  </si>
  <si>
    <t>№ 10/28-1931-21 от 26.11.2021 Axmedova Aziza Xayrullayevna</t>
  </si>
  <si>
    <t xml:space="preserve">№ 10/619-21  от 24.09.2021 Ashirbayeva Dilfuza </t>
  </si>
  <si>
    <t xml:space="preserve">№ 11152307164601 от 09.12.2023 Талабнома Усканбаев Дж </t>
  </si>
  <si>
    <t>O'ZBEKISTON RESPUBLIKASI QISHLOQ XO'JALIGI VAZIRLIGI HUZURIDAGI AGROSANOAT MAJMUI USTIDAN NAZORAT QI</t>
  </si>
  <si>
    <t>№ 9 от 30.01.2024 Анализ кач-во пшеницы</t>
  </si>
  <si>
    <t>O`ZBEKISTON RESPUBLIKASI PREZIDENTI DEVONI HUZURIDAGI TIBBIYOT BOSH BOSHQARMASINING SANITARIYA-EPIDE</t>
  </si>
  <si>
    <t>№ 183 от 24.01.2024 Услуги СЭС спирт алфа</t>
  </si>
  <si>
    <t>STANDARTLASHTIRISH,SERTIFIKATLASHTIRISH VA TEXNIK JIHATDAN TARTIBGA SOLISH ILMIY-TADQIQOT INSTITUTI</t>
  </si>
  <si>
    <t>№ 42-E-2024 от 28.05.2024 Экспертиза Незармейка</t>
  </si>
  <si>
    <t>TOSHKENT DAVLAT AGRAR UNIVERSITETI HUZURIDAGI YANGIYO`L AGROTEXNOLOGIYALAR TEXNIKUMI</t>
  </si>
  <si>
    <t xml:space="preserve">№ 5V от 20.11.2023 учеба Кинжабаев Рустам </t>
  </si>
  <si>
    <t>TOSHKENT MOLIYA INSTITUTI</t>
  </si>
  <si>
    <t>№ B33623239/K от 27.09.2023 Учеба Акбарова Ширина Шавкат кизи</t>
  </si>
  <si>
    <t>Toshkent vil.TABIATNI MUXOFAZA QILISH qo'mitasi</t>
  </si>
  <si>
    <t xml:space="preserve">№ Отчисления на сбросы и выбросы </t>
  </si>
  <si>
    <t xml:space="preserve">№ 59 от 01.11.2023 Пожарная безопасность </t>
  </si>
  <si>
    <t>Toshkent viloyati QO'RIQLASH BOSHQARMASI O'R MG</t>
  </si>
  <si>
    <t>№ 1998 от 17.09.2022 Охрана объекта</t>
  </si>
  <si>
    <t>Toshkent viloyati statistika boshqarmasi</t>
  </si>
  <si>
    <t>№ 424/8 от 05.02.2024 Статистика</t>
  </si>
  <si>
    <t>XAKIMOV BAXTIYOR TALIPOVICH</t>
  </si>
  <si>
    <t>№ 60/03 от 17.04.2024 ТО 150кг</t>
  </si>
  <si>
    <t>XK "KONSAUD UNIVERSAL"</t>
  </si>
  <si>
    <t>Договор 10/24 от 06.03.2024 Трансформация фин.отчетов</t>
  </si>
  <si>
    <t>XK FINANCE BROKER</t>
  </si>
  <si>
    <t>№ 1 от 06.02.2024 Брокерский услуги</t>
  </si>
  <si>
    <t>№ 9 от 16.02.2023 Брокерский услуги</t>
  </si>
  <si>
    <t>АИКБ  Ипак Йули Янгиюль</t>
  </si>
  <si>
    <t>№ 491юрс от 12.08.2019</t>
  </si>
  <si>
    <t>№ 491юрс. от 12.08.2019 (Корп. пластика)</t>
  </si>
  <si>
    <t xml:space="preserve">МУНИС оплата </t>
  </si>
  <si>
    <t>Аудиторская организация  MChJ "FTF-LEA-AUDIT"</t>
  </si>
  <si>
    <t>Договор 1174972.1.1 от 27.03.2023 Аудиторские услуги</t>
  </si>
  <si>
    <t>Договор 24-072 от 11.03.2024 Аудиторские услуги МСА за 2023г</t>
  </si>
  <si>
    <t>Договор 24-073 от 11.03.2024 Аудиторские услуги по КПЭ 2024г</t>
  </si>
  <si>
    <t>Договор 24-110 от 17.05.2024 Аудиторские услуги изучению</t>
  </si>
  <si>
    <t>Ветераны ВОВ</t>
  </si>
  <si>
    <t>№ Протокол №7 от 26.04.2024</t>
  </si>
  <si>
    <t>Казначейство Министерство Финансов Республики Узбекистон</t>
  </si>
  <si>
    <t>№ 24-05-21 от 21.05.2024 Билдирги техосмотр Кодиров К</t>
  </si>
  <si>
    <t>№ прот.НС №8 от 24.05.2024 Протокол НС №8 от 24.05.24 Благотворительность</t>
  </si>
  <si>
    <t>Билдирги № 24-02-19 от 19.02.2024 Кадастр паспорти ва кучмас мулк</t>
  </si>
  <si>
    <t>Билдирги № 24-02-29 от 29.02.2024 Кадастр паспорти ва кучмас мулк руйхатдан утказиш</t>
  </si>
  <si>
    <t>Билдирги № 24-05-16 от 16.05.2024 Газ таъминоти тармокларига уланиш</t>
  </si>
  <si>
    <t>Межведомственный Хозрасчетный Архив Янгиюльского  р-на</t>
  </si>
  <si>
    <t>№ 11 от 22.01.2024 Хранение документа</t>
  </si>
  <si>
    <t>Научно-информационный центр новых технологий ГНК РУз</t>
  </si>
  <si>
    <t>№ ОФЕРТА от 01.08.2023</t>
  </si>
  <si>
    <t>Профком АО " БИОКИМЕ"</t>
  </si>
  <si>
    <t>№ 1 от 01.01.2021 (Проф.взносы 1%)</t>
  </si>
  <si>
    <t>№ 2 от 01.01.2021 (Физ.меропр. 0,3%)</t>
  </si>
  <si>
    <t>№ 4 от 01.01.2021 (Проф.взносы 60%)</t>
  </si>
  <si>
    <t>ТехПД  Ташкент</t>
  </si>
  <si>
    <t>Соглашение 8774391/179-67юрс от 01.02.18 услуги ж/д</t>
  </si>
  <si>
    <t>ТЕХПД -5 г.Карши</t>
  </si>
  <si>
    <t>№ 8774391 от 10.06.2024 ЖД Услуги</t>
  </si>
  <si>
    <t>ТехПД-9 Термез</t>
  </si>
  <si>
    <t>Соглашение № 8774391/179-67юрс от 01.01.2018</t>
  </si>
  <si>
    <t>"HUDUDIY ELEKTR TARMOQLARI" AJ Yangiyol SHETK</t>
  </si>
  <si>
    <t>№ 31-10-17 от 01.01.2024 за Электроэнергии асосий</t>
  </si>
  <si>
    <t>AJ “Hududgazta’minot”</t>
  </si>
  <si>
    <t>№ 431230066 от 19.12.2023 Газ</t>
  </si>
  <si>
    <t>MChJ "TOSHKENT SUV TA'MINOTI" Янгийул тумани</t>
  </si>
  <si>
    <t>№ 0100079 от 21.01.2021</t>
  </si>
  <si>
    <t>№ 010079 от 25.01.2024</t>
  </si>
  <si>
    <t xml:space="preserve">2024 йилнинг январь-июнь ҳолатига  </t>
  </si>
  <si>
    <t>4010 дебет</t>
  </si>
  <si>
    <t>""KARTOGRAFIYA" DAVLAT ILMIY-ISHLAB CHIQARISH KORXONASI" davlat unitar korxonasi</t>
  </si>
  <si>
    <t>№ 6638878 от 04.01.2024 спирт технический 40 дал</t>
  </si>
  <si>
    <t>№ 6719172 от 13.02.2024 спирт технический 40 дал</t>
  </si>
  <si>
    <t>№ 6831597 от 15.04.2024 спирт технический 40 дал</t>
  </si>
  <si>
    <t>№ 6989904 от 25.06.2024 спирт технический 40 дал</t>
  </si>
  <si>
    <t>"ABINA COSMETIK" mas‘uliyati cheklangan jamiyati</t>
  </si>
  <si>
    <t>№ 6718163 от 12.02.2024 Спирт пищевой Люкс 200 дал</t>
  </si>
  <si>
    <t>"AFSONA-SHAROB" mas'uliyati cheklangan jamiyati</t>
  </si>
  <si>
    <t>№ 6898195 от 15.05.2024 спирт пищевой Люкс 1200 дал</t>
  </si>
  <si>
    <t>"AGRO IN VITRO" MAS'ULIYATI CHEKLANGAN JAMIYAT</t>
  </si>
  <si>
    <t>№ 6916308 от 23.05.2024 Спирт технический 50 дал</t>
  </si>
  <si>
    <t>"AKFA EXTRUSIONS" Mas‘uliyati cheklangan jamiyat  qo'shma korxona</t>
  </si>
  <si>
    <t>№ 6768154 от 11.03.2024 Спирт технический 300 дал</t>
  </si>
  <si>
    <t>№ 6891378 от 13.05.2024 Спирт технический 300 дал</t>
  </si>
  <si>
    <t>"ALVIERO" mas`uliyati cheklangan jamiyati</t>
  </si>
  <si>
    <t>№ 6673364 от 23.01.2024 спирт технический 100 дал</t>
  </si>
  <si>
    <t>№ 6727278 от 19.02.2024 Спирт технический 100 дал</t>
  </si>
  <si>
    <t>№ 6820196 от 08.04.2024 спирт технический 100 дал</t>
  </si>
  <si>
    <t>№ 6989903 от 25.06.2024 спирт технический 100 дал</t>
  </si>
  <si>
    <t>№ 6991401 от 26.06.2024 спирт технический 100 дал</t>
  </si>
  <si>
    <t>"AMIRLIKLARNING TUVALOQLARNI ASRASH MARKAZI" NODAVLAT NOTIJORAT TASHKILOTI</t>
  </si>
  <si>
    <t>№ 6871972 от 02.05.2024 Спирт технический 10 дал</t>
  </si>
  <si>
    <t>"BADEX LIFE" mas‘uliyati cheklangan jamiyati</t>
  </si>
  <si>
    <t>№ 6681581 от 25.01.2024 спирт пищевой люкс 50 дал</t>
  </si>
  <si>
    <t>№ 6700855 от 01.02.2024 Спирт пищевой Альфа 50 дал</t>
  </si>
  <si>
    <t>№ 6772111 от 13.03.2024 спирт пищевой люкс 50 дал</t>
  </si>
  <si>
    <t>"BALZAM" mas`uliyati cheklangan jamiyati</t>
  </si>
  <si>
    <t>№ 6681579 от 25.01.2024 спирт пищевой Люкс 100 дал</t>
  </si>
  <si>
    <t>№ 6722412 от 14.02.2024 спирт пищевой Люкс 100 дал</t>
  </si>
  <si>
    <t>№ 6755244 от 04.03.2024 спирт пищевой Люкс 100 дал</t>
  </si>
  <si>
    <t>№ 6784924 от 19.03.2024 спирт пищевой Люкс 100 дал</t>
  </si>
  <si>
    <t>№ 6936335 от 31.05.2024 спирт пищевой Люкс 100 дал</t>
  </si>
  <si>
    <t>"BEGZOD-FARRUX" mas`uliyati cheklangan jamiyati</t>
  </si>
  <si>
    <t>№ 6859074 от 25.04.2024 спирт пищевой Люкс 1000 дал</t>
  </si>
  <si>
    <t>№ 6930508 от 29.05.2024 спирт пищевой Люкс 1000 дал</t>
  </si>
  <si>
    <t>№ 6967094 от 13.06.2024 Спирт пищевой Люкс 1000 дал</t>
  </si>
  <si>
    <t>"BENE FRUITS" mas‘uliyati cheklangan jamiyati</t>
  </si>
  <si>
    <t>№ 6995805 от 27.06.2024 спирт технический 40 дал</t>
  </si>
  <si>
    <t>"BIO KORM" xususiy korxonasi</t>
  </si>
  <si>
    <t>№ 10-юрс от 10.05.2024 Пар 3800 Гкалл</t>
  </si>
  <si>
    <t>№ 3 от 23.01.2024 Сив.масло 6000 дал</t>
  </si>
  <si>
    <t>№ 5 от 15.03.2024 Сивушное масло 6000 дал</t>
  </si>
  <si>
    <t>№ 6-юрс от 20.03.2024 Барда 122 630 тн</t>
  </si>
  <si>
    <t>№ 6631453 от 27.12.2023 Барда 600 тн</t>
  </si>
  <si>
    <t>№ 6637906 от 04.01.2024 Барда 500 тн</t>
  </si>
  <si>
    <t>№ 6639462 от 05.01.2024 Барда 600 тн</t>
  </si>
  <si>
    <t>№ 6641025 от 06.01.2024 Барда 500 тн</t>
  </si>
  <si>
    <t>№ 6642560 от 08.01.2024 Барда 200 тн</t>
  </si>
  <si>
    <t>№ 664529 от 09.01.2024 Барда 500 тн</t>
  </si>
  <si>
    <t>№ 6646531 от 10.01.2024 Барда 500 тн</t>
  </si>
  <si>
    <t>№ 6648586 от 11.01.2024 Барда 600 тн</t>
  </si>
  <si>
    <t>№ 6650739 от 12.01.2024 Барда 600 тн</t>
  </si>
  <si>
    <t>№ 6652920 от 15.01.2024 Барда 600 тн</t>
  </si>
  <si>
    <t>№ 6655581 от 16.01.2024 Барда 500 тн</t>
  </si>
  <si>
    <t>№ 6658352 от 17.01.2024 Барда 300 тн</t>
  </si>
  <si>
    <t>№ 6661156 от 18.01.2024 Барда 400 тн</t>
  </si>
  <si>
    <t>№ 6664109 от 19.01.2024 Барда 600 тн</t>
  </si>
  <si>
    <t>№ 6669858 от 22.01.2024 Барда 500 тн</t>
  </si>
  <si>
    <t>№ 6673378 от 23.01.2024 Барда 700 тн</t>
  </si>
  <si>
    <t>№ 6677483 от 24.01.2024 Барда 700 тн</t>
  </si>
  <si>
    <t>№ 6681602 от 25.01.2024 Барда 1000 тн</t>
  </si>
  <si>
    <t>№ 6685521 от 26.01.2024 Барда 300 тн</t>
  </si>
  <si>
    <t>№ 6691993 от 29.01.2024 Барда 500 тн</t>
  </si>
  <si>
    <t>№ 6694733 от 30.01.2024 Барда 700 тн</t>
  </si>
  <si>
    <t>№ 6702122 от 01.02.2024 Барда 600 тн</t>
  </si>
  <si>
    <t>№ 6705623 от 05.02.2024 Барда 100 тн</t>
  </si>
  <si>
    <t>№ 6708067 от 06.02.2024 Барда 700 тн</t>
  </si>
  <si>
    <t>№ 6710290 от 07.10.2024 Барда 500 тн</t>
  </si>
  <si>
    <t>№ 6712507 от 08.02.2024 Барда 600 тн</t>
  </si>
  <si>
    <t>№ 6716929 от 12.02.2024 Барда 300 тн</t>
  </si>
  <si>
    <t>№ 6719192 от 13.02.2024 Барда 1000 тн</t>
  </si>
  <si>
    <t>№ 6721287 от 14.02.2024 Барда 700 тн</t>
  </si>
  <si>
    <t>№ 6724511 от 15.02.2024 Барда 600 тн</t>
  </si>
  <si>
    <t>№ 6725321 от 16.02.2024 Барда 500 тн</t>
  </si>
  <si>
    <t>№ 6727285 от 19.02.2024 Барда 500 тн</t>
  </si>
  <si>
    <t>№ 6729602 от 20.02.2024 Барда 600 тн</t>
  </si>
  <si>
    <t>№ 6732088 от 21.02.2024 Барда 300 тн</t>
  </si>
  <si>
    <t>№ 6734437 от 22.02.2024 Барда 600 тн</t>
  </si>
  <si>
    <t>№ 6736718 от 23.02.2024 Барда 400 тн</t>
  </si>
  <si>
    <t>№ 6739113 от 26.02.2024 Барда 1000 тн</t>
  </si>
  <si>
    <t>№ 6741674 от 27.02.2024 Барда 600 тн</t>
  </si>
  <si>
    <t>№ 6744265 от 28.02.2024 Барда 600 тн</t>
  </si>
  <si>
    <t>№ 6746653 от 29.02.2024 Барда 600 тн</t>
  </si>
  <si>
    <t>№ 6749792 от 01.03.2024 Барда 300 тн</t>
  </si>
  <si>
    <t>№ 6752568 от 04.03.2024 Барда 600 тн</t>
  </si>
  <si>
    <t>№ 6756174 от 05.03.2024  Барда 700 тн</t>
  </si>
  <si>
    <t>№ 6759492 от 06.03.2024 Барда 400 тн</t>
  </si>
  <si>
    <t>№ 6762974 от 07.03.2024 Барда 500 тн</t>
  </si>
  <si>
    <t>№ 6766142 от 11.03.2024 Барда 700 тн</t>
  </si>
  <si>
    <t>№ 6769350 от 12.03.2024 Барда 700 тн</t>
  </si>
  <si>
    <t>№ 6772153 от 13.03.2024 Барда 500 тн</t>
  </si>
  <si>
    <t>№ 6776540 от 14.03.2024 Барда 700 тн</t>
  </si>
  <si>
    <t>№ 6777509 от 15.03.2024 Барда 400 тн</t>
  </si>
  <si>
    <t>№ 6780223 от 18.03.2024 Барда 500 тн</t>
  </si>
  <si>
    <t>№ 6783157 от 19.03.2024 Барда 700 тн</t>
  </si>
  <si>
    <t>№ 6786135 от 20.03.2024 Барда 700 тн</t>
  </si>
  <si>
    <t xml:space="preserve">№ 7 от 26.03.2024 ЭАФ-вторичный 6000 дал </t>
  </si>
  <si>
    <t>"BIOSALUTEM" mas‘uliyati cheklangan jamiyati</t>
  </si>
  <si>
    <t>№ 6700853 от 01.02.2024 спирт пищевой Альфа 100 дал</t>
  </si>
  <si>
    <t>№ 6793597 от 26.03.2024 спирт пищевой Альфа 50 дал</t>
  </si>
  <si>
    <t>"BULUNG'UR-1" mas'uliyati cheklangan jamiyati</t>
  </si>
  <si>
    <t>№ 6729571 от 20.02.2024 спирт пищевой Люкс 1200 дал</t>
  </si>
  <si>
    <t>№ 6576524 от 15.11.2023 Спирт пищевой люкс 3200 дал Форвард</t>
  </si>
  <si>
    <t>№ 6603243 от 05.12.2023 Спирт пищевой люкс 3200 дал Форвард</t>
  </si>
  <si>
    <t>№ 6604537 от 06.12.2023 Спирт пищевой люкс 1200 дал Форвард</t>
  </si>
  <si>
    <t>№ 6604538 от 06.12.2023 Спирт пищевой люкс 3200 дал Форвард</t>
  </si>
  <si>
    <t>№ 6612995 от 13.12.2023 Спирт пищевой Люкс 4400 дал Форвард</t>
  </si>
  <si>
    <t>№ 6612996 от 13.12.2023 Спирт пищевой Люкс 1200 дал Форвард</t>
  </si>
  <si>
    <t>№ 6631797 от 27.12.2023 Спирт пищевой Люкс 4400 дал Форвард</t>
  </si>
  <si>
    <t>№ 6643255 от 08.01.2024 Спирт пищевой Люкс 4400 дал Форвард</t>
  </si>
  <si>
    <t>№ 6643256 от 08.01.2024 Спирт пищевой Люкс 4400 дал Форвард</t>
  </si>
  <si>
    <t>№ 6656259 от 16.01.2024 Спирт пищевой Люкс 4400 дал Форвард</t>
  </si>
  <si>
    <t>№ 6721996 от 14.02.2024 Спирт пищевой Люкс 4400 дал Форвард</t>
  </si>
  <si>
    <t>№ 6721997 от 14.02.2024 Спирт пищевой Люкс 4400 дал Форвард</t>
  </si>
  <si>
    <t>№ 6802316 от 29.03.2024 Спирт пищевой Люкс 4400 дал Форвард</t>
  </si>
  <si>
    <t>№ 6802317 от 29.03.2024 Спирт пищевой Люкс 4400 дал Форвард</t>
  </si>
  <si>
    <t>№ 6867690 от 30.04.2024 спирт пищевой люкс 4400 дал</t>
  </si>
  <si>
    <t>№ 6875218 от 03.05.2024 спирт пищевой Люкс 4000 дал</t>
  </si>
  <si>
    <t>№ 6875998 от 03.05.2024 спирт пищевой Люкс 400 дал</t>
  </si>
  <si>
    <t>№ 6878963 от 06.05.2024 спирт пищевой Люкс 4400 дал</t>
  </si>
  <si>
    <t>№ 6902005 от 16.05.2024 Спирт пищевой Люкс 4400 дал</t>
  </si>
  <si>
    <t>№ 6917004 от 23.05.2024 Спирт пищевой Люкс 4000 дал Форвард</t>
  </si>
  <si>
    <t>"DENDROBIUM COSMETICS" mas`uliyati cheklangan jamiyati</t>
  </si>
  <si>
    <t>№ 6808458 от 03.04.2024 Спирт пищевой Люкс 50 дал</t>
  </si>
  <si>
    <t>№ 6840393 от 18.04.2024 спирт пищевой Люкс 70 дал</t>
  </si>
  <si>
    <t>№ 6860467 от 26.04.2024 Спирт пищевой Люкс 70 дал</t>
  </si>
  <si>
    <t>№ 6878609 от 06.05.2024 Спирт пищевой Люкс 70 дал</t>
  </si>
  <si>
    <t>№ 6895199 от 14.05.2024 спирт пищевой Люкс 80 дал</t>
  </si>
  <si>
    <t>№ 6910368 от 21.05.2024 спирт пищевой Люкс 80 дал</t>
  </si>
  <si>
    <t>№ 6926004 от 28.05.2024 спирт пищевой Люкс 80 дал</t>
  </si>
  <si>
    <t>№ 6932044 от 30.05.2024 спирт пищевой Люкс 100 дал</t>
  </si>
  <si>
    <t>№ 6947393 от 06.06.2024 спирт пищевой Люкс 90 дал</t>
  </si>
  <si>
    <t>№ 6959135 от 11.06.2024 Спирт пищевой Люкс 90 дал</t>
  </si>
  <si>
    <t>№ 6967091 от 13.06.2024 спирт пищевой Люкс 90 дал</t>
  </si>
  <si>
    <t>№ 6984607 от 24.06.2024 Спирт пищевой Люкс 90 дал</t>
  </si>
  <si>
    <t>"DENOV VINO-AROQ" aksiyadorlik jamiyati</t>
  </si>
  <si>
    <t>№ 6794921 от 27.03.2024 Спирт пищевой Альфа 4500 дал</t>
  </si>
  <si>
    <t>№ 6911904 от 21.05.2024 Спирт пищевой Альфа 4500 дал</t>
  </si>
  <si>
    <t>"ECOWALL" mas‘uliyati cheklangan jamiyati</t>
  </si>
  <si>
    <t>№ 41-юрс от 27.12.2022 Пар товарный 1550 Гкал</t>
  </si>
  <si>
    <t>№ 72-юрс от 26.12.2023 Пар товарный 108 Гкал</t>
  </si>
  <si>
    <t>"ELXOLDING ILMIY ISHLAB-CHIQARISH BIRLASHMASI " MAS'ULIYATI CHEKLANGAN JAMIYAT</t>
  </si>
  <si>
    <t>№ 4 от 15.02.2024 ЭАФ</t>
  </si>
  <si>
    <t>"EURASIA BOTTLERS" mas‘uliyati cheklangan jamiyati</t>
  </si>
  <si>
    <t>№ 6699514 от 31.01.2024 Спирт технический 40 дал</t>
  </si>
  <si>
    <t>№ 6702116 от 01.02.2024 Спирт технический 30 дал</t>
  </si>
  <si>
    <t>"FAR-VAB" mas'uliyati cheklangan jamiyati</t>
  </si>
  <si>
    <t>№ 6602603 от 05.12.2023 Спирт пищевой Люкс 1500 дал Форвард</t>
  </si>
  <si>
    <t>№ 6616736 от 15.12.2023 спирт пищевой 1600 дал люкс Форвард</t>
  </si>
  <si>
    <t>№ 6655548 от 16.01.2024 спирт пищевой Люкс 3300 дал</t>
  </si>
  <si>
    <t>№ 6657092 от 16.01.2024 спирт пищевой Люкс 1100 дал</t>
  </si>
  <si>
    <t>№ 6674074 от 23.01.2024 Спирт пищевой Люкс 4400 дал Форвард</t>
  </si>
  <si>
    <t>№ 6754703 от 04.03.2024 Спирт пищевой Люкс 1600 дал Форвард</t>
  </si>
  <si>
    <t>№ 6846211 от 19.04.2024 Спирт пищевой Люкс 1600 дал Форвард</t>
  </si>
  <si>
    <t>№ 6873646 от 02.05.2024 Спирт пищевой Люкс 1500 дал Форвард</t>
  </si>
  <si>
    <t>№ 6893899 от 13.05.2024 Спирт пищевой Люкс 1600 дал Форвард</t>
  </si>
  <si>
    <t>№ 6911211 от 21.05.2024 Спирт пищевой Люкс 1500 дал Форвард</t>
  </si>
  <si>
    <t>№ 6986780 от 24.06.2024 спирт пищевой Люкс 1600 дал</t>
  </si>
  <si>
    <t>"FARM FORMAT" mas‘uliyati cheklangan jamiyati</t>
  </si>
  <si>
    <t>№ 6700854 от 01.02.2024 спирт пищевой Альфа 100 дал</t>
  </si>
  <si>
    <t>№ 6833431 от 16.04.2024 спирт пищевой Люкс 50 дал</t>
  </si>
  <si>
    <t>№ 6905463 от 17.05.2024 спирт пищевой Люкс 50 дал</t>
  </si>
  <si>
    <t>"FARM LUX MEDICAL INVEST" MChJ</t>
  </si>
  <si>
    <t>№ 6538846 от 19.10.2023 спирт пищевой люкс 1600 дал Форвард</t>
  </si>
  <si>
    <t>№ 6949375 от 06.06.2024 спирт пищевой Люкс 400 дал</t>
  </si>
  <si>
    <t>№ 6978114 от 20.06.2024 спирт пищевой Люкс 500 дал</t>
  </si>
  <si>
    <t>"FAROVON MCHJ" mas'uliyati cheklangan jamiyati</t>
  </si>
  <si>
    <t>№ 6568730 от 09.11.2023 спирт пищевой люкс 3200 дал Форвард</t>
  </si>
  <si>
    <t>№ 6568731 от 09.11.2023 спирт пищевой люкс 3200 дал Форвард</t>
  </si>
  <si>
    <t>№ 6568732 от 09.11.2023 спирт пищевой люкс 600 дал Форвард</t>
  </si>
  <si>
    <t>№ 6659936 от 17.01.2024 Спирт пищевой Альфа 3400 дал</t>
  </si>
  <si>
    <t>№ 6935699 от 31.05.2024 спирт пищевой Люкс 7000 дал (форвард)</t>
  </si>
  <si>
    <t>"FILATOFF 1868" mas'uliyati cheklangan jamiyati</t>
  </si>
  <si>
    <t>№ 6607331 от 07.12.2023 Спирт пищевой Люкс 1200 дал Форвард</t>
  </si>
  <si>
    <t>№ 6643982 от 08.01.2024 Спирт пищевой Люкс 1200 дал Форвард</t>
  </si>
  <si>
    <t>№ 6745466 от 28.02.2024 спирт пищевой Люкс 1200 дал Форвард</t>
  </si>
  <si>
    <t>№ 6764500 от 07.03.2024 Спирт пищевой Люкс 1200 дал Форвард</t>
  </si>
  <si>
    <t>№ 6936645 от 31.05.2024 спирт пищевой Люкс 1200 дал (форвард)</t>
  </si>
  <si>
    <t>"FITO BIO MAX" MAS'ULIYATI CHEKLANGAN JAMIYAT</t>
  </si>
  <si>
    <t>№ 6710266 от 07.02.2024 спирт технический 200 дал</t>
  </si>
  <si>
    <t>"G'OYIBON DARMONI" хусусий корхонаси</t>
  </si>
  <si>
    <t>№ 6722413 от 14.02.2024 Спирт пищевой Люкс 20 дал</t>
  </si>
  <si>
    <t>№ 6974338 от 19.06.2024 Спирт пищевой Люкс 20 дал</t>
  </si>
  <si>
    <t>№ 6728755 от 19.02.2024 Спирт пищевой Люкс 60 дал</t>
  </si>
  <si>
    <t>№ 6732052 от 21.02.2024 Спирт пищевой Люкс 40 дал</t>
  </si>
  <si>
    <t>№ 6903917 от 17.05.2024 спирт пищевой Люкс 120 дал</t>
  </si>
  <si>
    <t>№ 6777502 от 15.03.2024 Спирт технический 20 дал</t>
  </si>
  <si>
    <t>№ 6713762 от 08.02.2024 спирт пищевой Люкс 60 дал</t>
  </si>
  <si>
    <t>"HEALTH LINE" Mas'uliyati cheklangan jamiyat Qo`shma korxona</t>
  </si>
  <si>
    <t>№ 6860468 от 26.04.2024 Спирт пищевой Люкс 150 дал</t>
  </si>
  <si>
    <t>"HERBA FITO PHARM" mas`uliyati cheklangan jamiyati</t>
  </si>
  <si>
    <t>№ 6702099 от 01.02.2024 Спирт пищевой Люкс</t>
  </si>
  <si>
    <t>№ 6831563 от 15.04.2024 спирт пищевой Альфа</t>
  </si>
  <si>
    <t>№ 6833427 от 16.04.2024 спирт пищевой Люкс 150 дал</t>
  </si>
  <si>
    <t>№ 6926003 от 28.05.2024 спирт пищевой Люкс 300 дал</t>
  </si>
  <si>
    <t>"HERBAAVICENNA" MAS'ULIYATI CHEKLANGAN JAMIYAT</t>
  </si>
  <si>
    <t>№ 6818026 от 08.04.2024 спирт пищевой Люкс 10 дал</t>
  </si>
  <si>
    <t>№ 6893486 от 13.05.2024 Спирт пищевой Люкс 20 дал</t>
  </si>
  <si>
    <t>"HILAL COSMETICS" mas`uliyati cheklangan jamiyati</t>
  </si>
  <si>
    <t>№ 6639440 от 05.01.2024 спирт пищевой Люкс 400 дал</t>
  </si>
  <si>
    <t>№ 6694702 от 30.01.2024 спирт пищевой Люкс 400 дал</t>
  </si>
  <si>
    <t>№ 6728754 от 19.02.2024 спирт пищевой Люкс 400 дал</t>
  </si>
  <si>
    <t>№ 6829645 от 15.04.2024 Спирт пищевой Люкс 300 дал</t>
  </si>
  <si>
    <t>№ 6913076 от 22.05.2024 спирт пищевой Люкс 500 дал</t>
  </si>
  <si>
    <t>№ 6959137 от 11.06.2024 Спирт пищевой Люкс 500 дал</t>
  </si>
  <si>
    <t>"HVARA" mas‘uliyati cheklangan jamiyati</t>
  </si>
  <si>
    <t>№ 6756130 от 05.03.2024 Спирт пищевой Люкс 400 дал</t>
  </si>
  <si>
    <t>№ 6895197 от 14.05.2024 спирт пищевой Люкс 600 дал</t>
  </si>
  <si>
    <t>№ 6976252 от 19.06.2024 спирт пищевой Люкс 500 дал</t>
  </si>
  <si>
    <t>"INDORAMA KOKAND TEXTILE" aksiyadorlik jamiyati Xorijiy Korxona</t>
  </si>
  <si>
    <t>№ 6728772 от 19.02.2024 Спирт технический 80 дал</t>
  </si>
  <si>
    <t>№ 6851007 от 23.04.2024 спирт технический 80 дал</t>
  </si>
  <si>
    <t>№ 6955498 от 10.06.2024 спирт технический 80 дал</t>
  </si>
  <si>
    <t>"INTER KAXRAMON YORQINOY" mas‘uliyati cheklangan jamiyati</t>
  </si>
  <si>
    <t>№ 6903916 от 17.05.2024 спирт пищевой Люкс 30 дал</t>
  </si>
  <si>
    <t>"IPSUM PATHOLOGY" mas‘uliyati cheklangan jamiyati</t>
  </si>
  <si>
    <t>№ 6671534 от 22.01.2024 спирт пищевой Люкс 20 дал</t>
  </si>
  <si>
    <t>№ 6728757 от 19.02.2024 Спирт пищевой Альфа 20 дал</t>
  </si>
  <si>
    <t>№ 6783082 от 19.03.2024 спирт пищевой Альфа 60 дал</t>
  </si>
  <si>
    <t>№ 6957260 от 10.06.2024 спирт пищевой Альфа 40 дал</t>
  </si>
  <si>
    <t>"ISMOIL-ISHONCH-CHASHMA" MChJ</t>
  </si>
  <si>
    <t>№ 2 от 19.01.2024 Сивушное масло 500 дал</t>
  </si>
  <si>
    <t>"ISSIQLIK ELEKTR STANSIYALARI" aksiyadorlik jamiyati</t>
  </si>
  <si>
    <t>№ 6797658 от 28.03.2024 спирт технический 30 дал</t>
  </si>
  <si>
    <t>"JAMOL OTA" fermer xo`jaligi</t>
  </si>
  <si>
    <t>№ 6631452 от 27.12.2023 Барда 100 тн</t>
  </si>
  <si>
    <t>№ 6641024 от 06.01.2024 Барда 100 тн</t>
  </si>
  <si>
    <t>№ 6661155 от 18.01.2024  Барда 100 тн</t>
  </si>
  <si>
    <t>№ 6685520 от 26.01.2024 Барда 100 тн</t>
  </si>
  <si>
    <t>№ 6710289 от 07.02.2024 Барда 100 тн</t>
  </si>
  <si>
    <t>№ 6727284 от 19.02.2024 Барда 100 тн</t>
  </si>
  <si>
    <t>№ 6752567 от 04.03.2024 Барда 100 тн</t>
  </si>
  <si>
    <t>"JIZZAKH TEXTILE" MAS'ULIYATI CHEKLANGAN JAMIYAT</t>
  </si>
  <si>
    <t>№ 6808480 от 03.04.2024 спирт технический 20 дал</t>
  </si>
  <si>
    <t>"JIZZAX SERVIS TIZIMI" MAS'ULIYATI CHEKLANGAN JAMIYAT</t>
  </si>
  <si>
    <t>№ 6637371 от 03.01.2024 спирт технический 160 дал</t>
  </si>
  <si>
    <t>"KAMALAK-LB" xususiy korxonasi</t>
  </si>
  <si>
    <t>№ 6675404 от 23.01.2024 спирт пищевой Люкс 50 дал</t>
  </si>
  <si>
    <t>№ 6715952 от 09.02.2024 Спирт пищвеой Люкс 50 дал</t>
  </si>
  <si>
    <t>№ 6780140 от 18.03.2024 спирт пищевой Люкс 50 дал</t>
  </si>
  <si>
    <t>№ 6814478 от 05.04.2024 Спирт пищевой 50 дал</t>
  </si>
  <si>
    <t>№ 6895200 от 14.05.2024 спирт пищевой Люкс 50 дал</t>
  </si>
  <si>
    <t>№ 6963135 от 12.06.2024 спирт пищевой Люкс 50 дал</t>
  </si>
  <si>
    <t>"KLIN-KOSMETIKA" Шуъба корхонаси</t>
  </si>
  <si>
    <t>№ 6664086 от 19.01.2024 спирт пищевой Люкс 300 дал</t>
  </si>
  <si>
    <t>№ 6708023 от 06.02.2024 спирт пищевой Люкс 300 дал</t>
  </si>
  <si>
    <t>№ 6745830 от 28.02.2024 спирт пищевой Люкс 300 дал</t>
  </si>
  <si>
    <t>№ 6989877 от 25.06.2024 спирт пищевой 500 дал</t>
  </si>
  <si>
    <t>"LANEXTRAKT" MAS'ULIYATI CHEKLANGAN JAMIYAT QO`SHMA KORXONA</t>
  </si>
  <si>
    <t>№ 6718176 от 12.02.2024 спирт технический -10дал</t>
  </si>
  <si>
    <t>"MED TEXNIKA GULISTAN" mas`uliyati cheklangan jamiyati qo'shma korxonasi</t>
  </si>
  <si>
    <t>№ 6654382 от 15.01.2024 спирт пищевой альфа 200 дал</t>
  </si>
  <si>
    <t>"MERRYMED FARM" mas`uliyati cheklangan jamiyati</t>
  </si>
  <si>
    <t>№ 6929077 от 29.05.2024 спирт технический 100 дал</t>
  </si>
  <si>
    <t>"MEVA-SHARBAT ILMIY EKSPERIMENTAL VINOCHILIK" mas‘uliyati cheklangan jamiyati</t>
  </si>
  <si>
    <t>№ 6719143 от 13.02.2024 Спирт пищевой Люкс 1170 дал</t>
  </si>
  <si>
    <t>№ 6927623 от 28.05.2024 спирт пищевой Люкс 500 дал</t>
  </si>
  <si>
    <t>"MUQADDAM-SERVIS" xususiy korxonasi</t>
  </si>
  <si>
    <t>№ 6940792 от 04.06.2024 Спирт пищевой Люкс 50 дал</t>
  </si>
  <si>
    <t>"MUROD" xususiy korxonasi</t>
  </si>
  <si>
    <t>№ 8 от 13.04.2024 ЭАФ вторичный 5000 дал</t>
  </si>
  <si>
    <t>"MUXTORXO`JA NABIRALARI" fermer xo'jaligi</t>
  </si>
  <si>
    <t>№ 6772152 от 13.03.2024 Барда 100 тн</t>
  </si>
  <si>
    <t>"NASLLI CHORVA ANGUS " mas`uliyati cheklangan jamiyati</t>
  </si>
  <si>
    <t>№ 6635836 от 29.12.2023 Барда 100 тн</t>
  </si>
  <si>
    <t>№ 6635837 от 29.12.2023 Барда 100 тн</t>
  </si>
  <si>
    <t>№ 6721286 от 14.02.2024 Барда 100 тн</t>
  </si>
  <si>
    <t>№ 6725320 от 16.02.2024 Барда 100 тн</t>
  </si>
  <si>
    <t>"NAVOIY-BEAUTY COSMETICS" mas‘uliyati cheklangan jamiyati</t>
  </si>
  <si>
    <t>№ 6651985 от 12.01.2024 спирт пищевой Люкс 100 дал</t>
  </si>
  <si>
    <t>№ 6711515 от 07.02.2024 спирт пищевой Люкс 100 дал</t>
  </si>
  <si>
    <t>№ 6724487 от 15.02.2024 Спирт пищевой Люкс 100 дал</t>
  </si>
  <si>
    <t>№ 6781936 от 18.03.2024 Спирт пищевой Люкс 100 дал</t>
  </si>
  <si>
    <t>№ 6862141 от 26.04.2024 спирт пищевой Люкс 100 дал</t>
  </si>
  <si>
    <t>№ 6908878 от 20.05.2024 спирт пищевой Люкс 100 дал</t>
  </si>
  <si>
    <t>№ 6959138 от 11.06.2024 спирт пищевой Люкс 100 дал</t>
  </si>
  <si>
    <t>"NAVOIYAZOT" aksiyadorlik jamiyati</t>
  </si>
  <si>
    <t>№ 6649800 от 11.01.2024 спирт технический 200 дал</t>
  </si>
  <si>
    <t>"NAVRO'Z-PTK" mas'uliyati cheklangan jamiyati</t>
  </si>
  <si>
    <t>№ 6838811 от 17.04.2024 спирт технический 300 дал</t>
  </si>
  <si>
    <t>№ 6840439 от 18.04.2024 спирт технический 200 дал</t>
  </si>
  <si>
    <t>"NOBEL PHARMSANOAT" mas'uliyati cheklangan jamiyati</t>
  </si>
  <si>
    <t>№ 6671538 от 22.01.2024 спирт пищевой Альфа 100 дал</t>
  </si>
  <si>
    <t>"NURIDDIN FAYZ OMAD BARAKA" mas'uliyati cheklangan jamiyati</t>
  </si>
  <si>
    <t>№ 6631451 от 27.12.2023 Барда 100 тн</t>
  </si>
  <si>
    <t>№ 6661154 от 18.01.2024 Барда 100 тн</t>
  </si>
  <si>
    <t>№ 6705620 от 05.02.2024 Барда 100 тн</t>
  </si>
  <si>
    <t>"NUTRIMED" mas‘uliyati cheklangan jamiyati</t>
  </si>
  <si>
    <t>№ 6929036 от 29.05.2024 Спирт пищевой Люкс 10 дал</t>
  </si>
  <si>
    <t>"O'ZBEKISTON NASHRIYOT-MATBAA IJODIY UYI" mas‘uliyati cheklangan jamiyati</t>
  </si>
  <si>
    <t>№ 6735918 от 22.02.2024 Спирт технический 100 дал</t>
  </si>
  <si>
    <t>"O`TKIR SULTON FAYZLI BOG`I" Фермер хужалиги</t>
  </si>
  <si>
    <t>№ 6629620 от 26.12.2023 Барда 200 тн</t>
  </si>
  <si>
    <t>"O`ZBEKKO`MIR" AKSIYADORLIK JAMIYATI</t>
  </si>
  <si>
    <t>№ 6671557 от 22.01.2024 Спирт технический 30 дал</t>
  </si>
  <si>
    <t>"O`ZELEKTROAPPARAT-ELECTROSHIELD" aksiyadorlik jamiyati</t>
  </si>
  <si>
    <t>№ 6929078 от 29.05.2024 Спирт технический 20 дал</t>
  </si>
  <si>
    <t>"O`ZENERGOSOZLASH" MAS'ULIYATI CHEKLANGAN JAMIYAT</t>
  </si>
  <si>
    <t>№ 6885890 от 08.05.2024 спирт технический 10 дал</t>
  </si>
  <si>
    <t>"OXALIK OLTIN BOG'I MEVASI" mas`uliyati cheklangan jamiyati</t>
  </si>
  <si>
    <t>№ 6677452 от 24.01.2024 спирт технический 200 дал</t>
  </si>
  <si>
    <t>"PAXTACHI RODNIK YOG'" mas‘uliyati cheklangan jamiyati</t>
  </si>
  <si>
    <t>№ 6882290 от 07.05.2024 спирт технический 150 дал</t>
  </si>
  <si>
    <t>"PAXTAKOR TEKS" mas‘uliyati cheklangan jamiyati</t>
  </si>
  <si>
    <t>№ 6679805 от 24.01.2024 Спирт технический 30 дал</t>
  </si>
  <si>
    <t>№ 6840438 от 18.04.2024 Спирт технический 20 дал</t>
  </si>
  <si>
    <t>"PHARMACON LLC" mas‘uliyati cheklangan jamiyati</t>
  </si>
  <si>
    <t>№ 6756129 от 05.03.2024 Спирт пищевой Люкс 100 дал</t>
  </si>
  <si>
    <t>"PREMIUM-ALCO" mas‘uliyati cheklangan jamiyati</t>
  </si>
  <si>
    <t>№ 6649786 от 12.01.2024 Спирт пищевой Альфа 3200 дал</t>
  </si>
  <si>
    <t>№ 6864650 от 29.04.2024 Спирт пищевой Альфа 3200 дал</t>
  </si>
  <si>
    <t>№ 6909183 от 20.05.2024 Спирт пищевой Альфа 3200 дал</t>
  </si>
  <si>
    <t>"PURE BARAKA" MAS'ULIYATI CHEKLANGAN JAMIYAT</t>
  </si>
  <si>
    <t>№ 6736716 от 23.02.2024 Барда 100 тн</t>
  </si>
  <si>
    <t>№ 6736717 от 23.02.2024 Барда 100 тн</t>
  </si>
  <si>
    <t>№ 6749790 от 01.03.2024 Барда 100 тн</t>
  </si>
  <si>
    <t>№ 6762972 от 07.03.2024 Барда 100 тн</t>
  </si>
  <si>
    <t>№ 6762973 от 07.03.2024 Барда 100 тн</t>
  </si>
  <si>
    <t>№ 6780221 от 18.03.2024 Барда 100 тн</t>
  </si>
  <si>
    <t>№ 6780222 от 18.03.2024 Барда 100 тн</t>
  </si>
  <si>
    <t>"PUREFEEL" mas‘uliyati cheklangan jamiyati</t>
  </si>
  <si>
    <t>№ 6859075 от 25.04.2024 спирт пищевой Люкс 50 дал</t>
  </si>
  <si>
    <t>"QAMXAR" mas`uliyati cheklangan jamiyati</t>
  </si>
  <si>
    <t>№ 6624964 от 22.12.2023 Спирт пищевой Альфа 3200 дал</t>
  </si>
  <si>
    <t>№ 6657094 от 16.01.2024 спирт пищевой Альфа 3220 дал</t>
  </si>
  <si>
    <t>№ 6658318 от 17.01.2024 Спирт пищевой Альфа 3220 дал</t>
  </si>
  <si>
    <t>№ 6662777 от 18.01.2024 Спирт пищевой Альфа 3200 дал</t>
  </si>
  <si>
    <t>№ 6671539 от 22.01.2024 Спирт пищевой Альфа 3200 дал</t>
  </si>
  <si>
    <t>№ 6677433 от 24.01.2024 Спирт пищевой Альфа 3220 дал</t>
  </si>
  <si>
    <t>№ 6687610 от 26.01.2024 Спирт пищевой Альфа 3220 дал</t>
  </si>
  <si>
    <t>№ 6693070 от 29.01.2024 спирт пищевой Альфа 3220 дал</t>
  </si>
  <si>
    <t>№ 6697856 от 31.01.2024 Спирт пищевой Альфа 2300 дал</t>
  </si>
  <si>
    <t>№ 6700858 от 01.02.2024 Спирт пищевой Альфа 920 дал</t>
  </si>
  <si>
    <t>№ 6703133 от 02.02.2024 Спирт пищевой Альфа 3220 дал</t>
  </si>
  <si>
    <t>№ 6709363 от 06.02.2024 Спирт пищевой Альфа 3220 дал</t>
  </si>
  <si>
    <t>№ 6803158 от 01.04.2024 Спирт пищевой Альфа 3220 дал</t>
  </si>
  <si>
    <t>№ 6809893 от 03.04.2024 спирт пищевой Альфа 3220 дал</t>
  </si>
  <si>
    <t>№ 6831562 от 15.04.2024 Спирт пищевой Альфа 3220 дал</t>
  </si>
  <si>
    <t>№ 6850955 от 23.04.2024 спирт пищевой Альфа 3220 дал</t>
  </si>
  <si>
    <t>№ 6882264 от 07.05.2024 Спирт пищевой Альфа 3220 дал</t>
  </si>
  <si>
    <t>№ 6901123 от 16.05.2024 Спирт пищевой Альфа 3220 дал</t>
  </si>
  <si>
    <t>№ 6924114 от 27.05.2024 спирт пищевой Альфа 3220 дал</t>
  </si>
  <si>
    <t>№ 6945488 от 05.06.2024 Спирт пищевой Альфа 3220 дал</t>
  </si>
  <si>
    <t>"QO`QON GLOBAL TEKS" MAS'ULIYATI CHEKLANGAN JAMIYAT</t>
  </si>
  <si>
    <t>№ 6922333 от 27.05.2024 спирт технический 20 дал</t>
  </si>
  <si>
    <t>"RA`NO DIAGNOSTIKA VA DAVOLASH MARKAZI" xususiy korxonasi</t>
  </si>
  <si>
    <t>№ 6875725 от 03.05.2024 спирт пищевой Люкс 1180 дал</t>
  </si>
  <si>
    <t>"RADIKS" mas‘uliyati cheklangan jamiyati</t>
  </si>
  <si>
    <t>№ 6636409 от 03.01.2024 спирт пищевой альфа 500 дал</t>
  </si>
  <si>
    <t>№ 6655549 от 16.01.2024 спирт пищевой Люкс 500 дал</t>
  </si>
  <si>
    <t>№ 6700856 от 01.02.2024 спирт пищевой Альфа 200 дал</t>
  </si>
  <si>
    <t>№ 6708024 от 06.02.2024 Спирт пищевой Люкс 200 дал</t>
  </si>
  <si>
    <t>№ 6716885 от 12.02.2024 спирт пищевой Люкс 200 дал</t>
  </si>
  <si>
    <t>№ 6759459 от 06.03.2024 спирт пищевой Люкс 200 дал</t>
  </si>
  <si>
    <t>№ 6780139 от 18.03.2024 спирт пищевой Люкс 200 дал</t>
  </si>
  <si>
    <t>№ 6794922 от 27.03.2024 Спирт пищевой Альфа 200 дал</t>
  </si>
  <si>
    <t>№ 6826105 от 13.04.2024 спирт пищевой Люкс 200 дал</t>
  </si>
  <si>
    <t>№ 6847509 от 22.04.2024 спирт пищевой Люкс 200 дал</t>
  </si>
  <si>
    <t>№ 6863671 от 29.04.2024 спирт пищевой Люкс 200 дал</t>
  </si>
  <si>
    <t>№ 6887528 от 10.05.2024 спирт пищевой Люкс 200 дал</t>
  </si>
  <si>
    <t>№ 6905462 от 17.05.2024 спирт пищевой Люкс 200 дал</t>
  </si>
  <si>
    <t>№ 6916253 от 23.05.2024 спирт пищевой Люкс 200 дал</t>
  </si>
  <si>
    <t>№ 6936336 от 31.05.2024 Спирт пищевой Люкс</t>
  </si>
  <si>
    <t>№ 6955429 от 10.06.2024 спирт пищевой Альфа 200 дал</t>
  </si>
  <si>
    <t>№ 6967095 от 13.06.2024 Спирт пищевой Люкс 200 дал</t>
  </si>
  <si>
    <t>№ 6978113 от 20.06.2024 спирт пищевой Люкс 200 дал</t>
  </si>
  <si>
    <t>№ 6993018 от 26.06.2024 спирт пищевой Люкс 200 дал</t>
  </si>
  <si>
    <t>"REMEDY GROUP" mas‘uliyati cheklangan jamiyati</t>
  </si>
  <si>
    <t>№ 6708021 от 06.02.2024 спирт пищевой Люкс 50 дал</t>
  </si>
  <si>
    <t>№ 6880318 от 07.05.2024 Спирт пищевой Люкс 50 дал</t>
  </si>
  <si>
    <t>"SADIBEK ATAKENT" fermer xo`jaligi</t>
  </si>
  <si>
    <t>№ 6627565 от 25.12.2023 Барда 100 тн</t>
  </si>
  <si>
    <t>№ 6629619 от 26.12.2023 Барда 100 тн</t>
  </si>
  <si>
    <t>№ 6644528 от 09.01.2024 Барда 100 тн</t>
  </si>
  <si>
    <t>№ 6646530 от 10.01.2024 Барда 100 тн</t>
  </si>
  <si>
    <t>№ 6655580 от 16.01.2024 Барда 100 тн</t>
  </si>
  <si>
    <t>№ 6669856 от 22.01.2024 Барда 100 тн</t>
  </si>
  <si>
    <t>№ 6669857 от 22.01.2024 Барда 100 тн</t>
  </si>
  <si>
    <t>№ 6691991 от 29.01.2024 Барда 100 тн</t>
  </si>
  <si>
    <t>№ 6691992 от 29.01.2024 Барда 100 тн</t>
  </si>
  <si>
    <t>№ 6703163 от 02.02.2024 Барда 100 тн</t>
  </si>
  <si>
    <t>№ 6708066 от 06.02.2024 Барда 100 тн</t>
  </si>
  <si>
    <t>"SAG AGRO " mas`uliyati cheklangan jamiyati</t>
  </si>
  <si>
    <t>№ 6792001 от 26.03.2024 спирт технический 100 дал</t>
  </si>
  <si>
    <t>№ 6949408 от 06.06.2024 Спирт технический 100 тн</t>
  </si>
  <si>
    <t>"SAMARQAND JOMBOY-SHAROB" mas'uliyati cheklangan jamiyati</t>
  </si>
  <si>
    <t>№ 6899793 от 15.05.2024 спирт пищевой Люкс 1170 дал</t>
  </si>
  <si>
    <t>"SANOAT ENERGETIKA GURUHI" MAS'ULIYATI CHEKLANGAN JAMIYAT XORIJIY KORXONA</t>
  </si>
  <si>
    <t>№ 6749779 от 01.03.2024 спирт технический 90 дал</t>
  </si>
  <si>
    <t>"SHAHRISABZ VINO-AROQ" aksiyadorlik jamiyati</t>
  </si>
  <si>
    <t>№ 6926788 от 28.05.2024 спирт пищевой Люкс 3200 дал (форвард)</t>
  </si>
  <si>
    <t>"SHAMSUDDINXON BOBOXONOV BOSMAXONASI" mas‘uliyati cheklangan jamiyati</t>
  </si>
  <si>
    <t>№ 6716908 от 12.02.2024 спирт технический 300 дал</t>
  </si>
  <si>
    <t>"SHAROF RASHIDOV NOMIDAGI TO`QIMACHILIK KOMBINATI" MAS`ULIYATI CHEKLANGAN JAMIYAT</t>
  </si>
  <si>
    <t>№ 6666093 от 19.01.2024 Спирт технический 20 дал</t>
  </si>
  <si>
    <t>№ 6808479 от 03.04.2024 Спирт технический 20 дал</t>
  </si>
  <si>
    <t>"SHOHRUD" aksiyadorlik jamiyati</t>
  </si>
  <si>
    <t>№ 6595749 от 29.11.2023 спирт пищевой люкс 6000 дал Форвард</t>
  </si>
  <si>
    <t>№ 6602604 от 05.12.2023 спирт пищевой люкс 1200 дал Форвард</t>
  </si>
  <si>
    <t>№ 6602605 от 05.12.2023 Спирт пищевой люкс 4800 дал Форвард</t>
  </si>
  <si>
    <t>№ 6608701 от 11.12.2023 Спирт пищевой 12000 дал люкс Форвард</t>
  </si>
  <si>
    <t>№ 6612997 от 13.12.2023 спирт пищевой люкс 6700 дал Форвард</t>
  </si>
  <si>
    <t>№ 6631798 от 27.12.2023 Спирт пищевой Люкс 1300 дал Форвард</t>
  </si>
  <si>
    <t>№ 6632343 от 27.12.2023 Спирт пищевой Люкс 4400 дал Форвард</t>
  </si>
  <si>
    <t>№ 6656260 от 16.01.2024 Спирт пищевой Люкс 6000 дал Форвард</t>
  </si>
  <si>
    <t>№ 6657315 от 16.01.2024 спирт пищевой Люкс 6000 дал Форвард</t>
  </si>
  <si>
    <t>№ 6669826 от 22.01.2024 Спирт пищевой Люкс 300 дал</t>
  </si>
  <si>
    <t>№ 6683751 от 25.01.2024 спирт пищевой Люкс 6100 дал Форвард</t>
  </si>
  <si>
    <t>№ 6696578 от 30.01.2024 Спирт пищевой Люкс 6100 дал Форвард</t>
  </si>
  <si>
    <t>№ 6707361 от 05.02.2024 спирт пищевой Люкс 6100 дал Форвард</t>
  </si>
  <si>
    <t>№ 6711083 от 07.02.2024 спирт пищевой Люкс 6100 дал Форвард</t>
  </si>
  <si>
    <t>№ 6718483 от 12.02.2024 Спирт пищевой Люкс 6100 дал Форвард</t>
  </si>
  <si>
    <t>№ 6726131 от 16.02.2024 Спирт пищевой 6100 дал Форвард</t>
  </si>
  <si>
    <t>№ 6735511 от 16.02.2024 Спирт пищевой Люкс 6100 дал Форвард</t>
  </si>
  <si>
    <t>№ 6743591 от 27.02.2024 Спирт пищевой Люкс 6100 дал Форвард</t>
  </si>
  <si>
    <t>№ 6755502 от 04.03.2024 Спирт пищевой Люкс 6100 дал Форвард</t>
  </si>
  <si>
    <t>№ 6787338 от 20.03.2024 спирт пищевой Люкс 6100 дал Форвард</t>
  </si>
  <si>
    <t>№ 6789933 от 25.03.2024 Спирт пищевой Люкс 6000 дал Форвард</t>
  </si>
  <si>
    <t>№ 6812169 от 04.04.2024 Спирт пищевой Люкс 6000 дал</t>
  </si>
  <si>
    <t>№ 6820507 от 08.04.2024 спирт пищевой Люкс 6000 дал</t>
  </si>
  <si>
    <t>№ 6841479 от 18.04.2024 Спирт пищевой Люкс 6100 дал</t>
  </si>
  <si>
    <t>№ 6848671 от 22.04.2024 спирт пищевой Люкс 6100 дал</t>
  </si>
  <si>
    <t>№ 6862484 от 26.04.2024 спирт пищевой Люкс 6000 дал</t>
  </si>
  <si>
    <t>№ 6882504 от 07.05.2024 Спирт пищевой Люкс 6100 дал</t>
  </si>
  <si>
    <t>№ 6889892 от 10.05.2024 Спирт пищевой Люкс 6100 дал</t>
  </si>
  <si>
    <t>№ 6904767 от 17.05.2024 спирт пищевой Люкс 6000 дал</t>
  </si>
  <si>
    <t>№ 6917886 от 23.05.2024 спирт пищевой Люкс 6000 дал Форвард</t>
  </si>
  <si>
    <t>№ 6926789 от 28.05.2024 Спирт пищевой 2800 дал форвард</t>
  </si>
  <si>
    <t>№ 6927900 от 28.05.2024 спирт пищевой Люкс 3200 дал (форвард)</t>
  </si>
  <si>
    <t>№ 6929804 от 30.05.2024 спирт пищевой Люкс 6000 дал (форвард)</t>
  </si>
  <si>
    <t>№ 6956242 от 10.06.2024 Спирт пищевой Люкс 6100 дал Форвард</t>
  </si>
  <si>
    <t>№ 6961277 от 11.06.2024 спирт пищевой Люкс 6100 дал</t>
  </si>
  <si>
    <t>"SIFMAX" MAS`ULIYATI CHEKLANGAN JAMIYAT</t>
  </si>
  <si>
    <t>№ 6687609 от 26.01.2024 спирт пищевой Люкс 100 дал</t>
  </si>
  <si>
    <t>№ 6833429 от 16.04.2024 спирт пищевой Люкс 100 дал</t>
  </si>
  <si>
    <t>№ 6924115 от 27.05.2024 спирт пищевой Альфа 50 дал</t>
  </si>
  <si>
    <t>№ 6951536 от 07.06.2024 спирт пищевой Люкс 60 дал</t>
  </si>
  <si>
    <t>"STEKLOPLASTIK" mas`uliyati cheklangan jamiyati</t>
  </si>
  <si>
    <t>№ 6658346 от 17.01.2024 спирт технический 50 дал</t>
  </si>
  <si>
    <t>"TECHNO ITALIA" mas`uliyati cheklangan jamiyati</t>
  </si>
  <si>
    <t>№ 6697873 от 31.01.2024 Спирт технический 20 дал</t>
  </si>
  <si>
    <t>№ 6983117 от 21.06.2024 Спирт технический 20 дал</t>
  </si>
  <si>
    <t>"TEMUR MED FARM" mas‘uliyati cheklangan jamiyati</t>
  </si>
  <si>
    <t>№ 6642534 от 08.01.2024 спирт пищевой Люкс 100 дал</t>
  </si>
  <si>
    <t>№ 6907176 от 20.05.2024 Спирт пищевой Люкс 200 дал</t>
  </si>
  <si>
    <t>"TEPLOIZOLYATSIONNAYA  KOMPANIYA" mas‘uliyati cheklangan jamiyati</t>
  </si>
  <si>
    <t>№ 6655566 от 16.01.2024 спирт технический 400 дал</t>
  </si>
  <si>
    <t>№ 6655567 от 16.01.2024 спирт технический 400 дал</t>
  </si>
  <si>
    <t>№ 6812890 от 04.04.2024 Спирт технический 800 дал</t>
  </si>
  <si>
    <t>"TERMO PACK" xususiy korxonasi</t>
  </si>
  <si>
    <t xml:space="preserve">№ 6639451 от 05.01.2024 спирт технический 200 дал </t>
  </si>
  <si>
    <t>"TERMOTECH XPS" mas`uliyati cheklangan jamiyati</t>
  </si>
  <si>
    <t>№ 6731267 от 20.02.2024 Спирт технический 450 дал</t>
  </si>
  <si>
    <t>"TEXNOPARK" mas‘uliyati cheklangan jamiyati</t>
  </si>
  <si>
    <t>№ 6784945 от 19.03.2024 спирт технический 40 дал</t>
  </si>
  <si>
    <t>№ 6851006 от 23.04.2024 спирт технический 40 дал</t>
  </si>
  <si>
    <t>№ 6918920 от 24.05.2024 Спирт технический 40 дал</t>
  </si>
  <si>
    <t>№ 6989905 от 25.06.2024 спирт технический 40 дал</t>
  </si>
  <si>
    <t>"TEXNOSTANDART-NEO" mas'uliyati cheklangan jamiyati</t>
  </si>
  <si>
    <t>№ 6638879 от 04.01.2024 спирт технический 10 дал</t>
  </si>
  <si>
    <t>"TO'LAGAN" fermer xo‘jaligi</t>
  </si>
  <si>
    <t>№ 6634015 от 28.12.2023 Барда 200 тн</t>
  </si>
  <si>
    <t>№ 6642559 от 08.01.2024 Барда 400 тн</t>
  </si>
  <si>
    <t>№ 6658351 от 17.01.2024 Барда 300 тн</t>
  </si>
  <si>
    <t>№ 6685519 от 26.01.2024 Барда 300 тн</t>
  </si>
  <si>
    <t>№ 6705622 от 05.02.2023 Барда 300 тн</t>
  </si>
  <si>
    <t>№ 6716928 от 12.02.2024 Барда 300 тн</t>
  </si>
  <si>
    <t>№ 6732087 от 21.02.2024 Барда 300 тн</t>
  </si>
  <si>
    <t>№ 6749791 от 01.03.2024 Барда 300 тн</t>
  </si>
  <si>
    <t>№ 6759491 от 06.03.2024 Барда 300 тн</t>
  </si>
  <si>
    <t>№ 6777508 от 15.03.2024 Барда 300 тн</t>
  </si>
  <si>
    <t>"TOSHKENT ISSIQLIK ELEKTR  STANSIYASI" AKSIYADORLIK JAMIYATI</t>
  </si>
  <si>
    <t>№ 6762953 от 07.03.2024 спирт технический 30 дал</t>
  </si>
  <si>
    <t>"TRAST MED-FARM" xususiy korxonasi</t>
  </si>
  <si>
    <t>№ 6679783 от 24.01.2024 спирт пищевой Люкс 1000 дал</t>
  </si>
  <si>
    <t>№ 6715951 от 09.02.2024 Спирт пищевой Люкс 1000 дал</t>
  </si>
  <si>
    <t xml:space="preserve">"UNICOSMETIC" mas`uliyati cheklangan jamiyati </t>
  </si>
  <si>
    <t>№ 6700857 от 01.02.2024 спирт пищевой Альфа 1600 дал</t>
  </si>
  <si>
    <t>№ 6799161 от 28.03.2024 спирт пищевой альфа 1600 дал</t>
  </si>
  <si>
    <t>№ 6957261 от 10.06.2024 Спирт пищевой Альфа 1600 дал</t>
  </si>
  <si>
    <t>"UNIPLAST EXPORT" mas‘uliyati cheklangan jamiyati</t>
  </si>
  <si>
    <t>№ 6734428 от 22.02.2024 Спирт технический 30 дал</t>
  </si>
  <si>
    <t>№ 6955497 от 10.06.2024 спирт технический 30 дал</t>
  </si>
  <si>
    <t>"URGANCH SHAROB" aksiyadorlik jamiyati</t>
  </si>
  <si>
    <t>№ 6642533 от 08.01.2024 спирт пищевой Люкс 3000 дал</t>
  </si>
  <si>
    <t>№ 6741653 от 27.02.2024 Спирт пищевой Люкс 1000 дал</t>
  </si>
  <si>
    <t>№ 6764991 от 07.03.2024 спирт пищевой Альфа 1000 дал</t>
  </si>
  <si>
    <t>№ 6812867 от 04.04.2024 Спирт пищевой Люкс 1100 дал</t>
  </si>
  <si>
    <t>№ 6873380 от 02.05.2024 спирт пищевой Люкс 1000 дал</t>
  </si>
  <si>
    <t>№ 6887529 от 10.05.2024 Спирт пищевой Люкс 1000 дал</t>
  </si>
  <si>
    <t>№ 6908879 от 20.05.2024 спирт пищевой люкс 1000 дал</t>
  </si>
  <si>
    <t>№ 6979827 от 20.06.2024 Спирт пищевой Люкс 1000 дал</t>
  </si>
  <si>
    <t>№ 6984608 от 24.06.2024 Спирт пищевой Люкс 1000 дал</t>
  </si>
  <si>
    <t>№ 6991354 от 26.06.2024 Спирт пищевой Дюкс 1000 дал</t>
  </si>
  <si>
    <t>"UZKABEL" aksiyadorlik jamiyati</t>
  </si>
  <si>
    <t>№ 6840440 от 18.04.2024 Спирт технический 1000 дал</t>
  </si>
  <si>
    <t>№ 6953583 от 07.06.2024 спирт технический 1500 дал</t>
  </si>
  <si>
    <t>"VIDA VERDE PHARM" mas'uliyati cheklangan jamiyati</t>
  </si>
  <si>
    <t>№ 6718162 от 12.02.2024 спирт пищевой Люкс 100 дал</t>
  </si>
  <si>
    <t>№ 6970882 от 14.06.2024 спирт пищевой Люкс 100 дал</t>
  </si>
  <si>
    <t>"XIZMAT-YORDAM-SERVIS" mas`uliyati cheklangan jamiyati</t>
  </si>
  <si>
    <t>№ 82-юрс от 29.12.2023 Пар товарный 6 ГКал</t>
  </si>
  <si>
    <t>"XOVRENKO NOMIDAGI SAMARQAND VINO KOMBINATI" aksiyadorlik jamiyati</t>
  </si>
  <si>
    <t>№ 6641952 от 06.01.2024 спирт пищевой люкс 3200 дал</t>
  </si>
  <si>
    <t>№ 6809891 от 03.04.2024 спирт пищевой Люкс 1600 дал</t>
  </si>
  <si>
    <t>№ 6889538 от 10.05.2024 Спирт пищевой Люкс 1600 дал</t>
  </si>
  <si>
    <t>№ 6959136 от 11.06.2024 спирт пищевой Люкс 1600 дал</t>
  </si>
  <si>
    <t>"YANGIYO`L TEKSTIL" MAS'ULIYATI CHEKLANGAN JAMIYAT</t>
  </si>
  <si>
    <t>№ 6903951 от 17.05.2024 спирт технический 20 дал</t>
  </si>
  <si>
    <t>"ZAROFATTEX" mas`uliyati cheklangan jamiyati</t>
  </si>
  <si>
    <t>№ 6713775 от 08.02.2024 спирт технический 300 дал</t>
  </si>
  <si>
    <t>42-SON MANZIL KOLONIYASI (O'zR IIV JIED 1-Min hud)</t>
  </si>
  <si>
    <t>№ 6637905 от 04.01.2024 Барда 100 тн</t>
  </si>
  <si>
    <t>№ 6705621 от 05.02.2024 Барда 100 тн</t>
  </si>
  <si>
    <t>№ 6772151 от 13.03.2024 Барда100 тн</t>
  </si>
  <si>
    <t>AJ CHIRCHIQ Transformator zavodi</t>
  </si>
  <si>
    <t>№ 6677451 от 24.01.2024 спирт технический 50 дал</t>
  </si>
  <si>
    <t>№ 6796357 от 27.03.2024 Спирт технический 40 дал</t>
  </si>
  <si>
    <t>№ 6887592 от 10.05.2024 спирт технический 50 дал</t>
  </si>
  <si>
    <t>AJ KONVIN</t>
  </si>
  <si>
    <t>№ 6654383 от 15.01.2024 спирт пищевой Альфа 3000 дал</t>
  </si>
  <si>
    <t>№ 6655553 от 16.01.2024 спирт пищевой Альфа 200 дал</t>
  </si>
  <si>
    <t>№ 6696431 от 30.01.2024 спирт пищевой Люкс 3210 дал</t>
  </si>
  <si>
    <t>№ 6729572 от 20.02.2024 Спирт пищевой Люкс 3100 дал</t>
  </si>
  <si>
    <t>№ 6732053 от 21.02.2024 Спирт пищевой Люкс 110 дал</t>
  </si>
  <si>
    <t>№ 6835325 от 16.04.2024 Спирт пищевой Люкс 3200 дал</t>
  </si>
  <si>
    <t>№ 6895198 от 14.05.2024 спирт пищевой Люкс 3200 дал</t>
  </si>
  <si>
    <t>№ 6918896 от 24.05.2024 спирт пищевой Альфа 3200 дал (форвард)</t>
  </si>
  <si>
    <t>№ 6809929 от 03.04.2024 Спирт технический 100 дал</t>
  </si>
  <si>
    <t>AJ NAVOIY Dori-Darmon</t>
  </si>
  <si>
    <t>№ 6940793 от 04.06.2024 Спирт пищевой Люкс 100 дал</t>
  </si>
  <si>
    <t>AJ NO'KIS VINOZAVODI</t>
  </si>
  <si>
    <t>№ 6627851 от 25.12.2023 спирт пищевой Люкс 8200 дал Форвард</t>
  </si>
  <si>
    <t>№ 6648043 от 10.01.2024 Спирт пищевой Люкс 17000 дал Форвард</t>
  </si>
  <si>
    <t>№ 6653753 от 15.01.2024 спирт пищевой Люкс 18000 дал Форвард</t>
  </si>
  <si>
    <t>№ 6709665 от 06.02.2024 Спирт пищевой Люкс 1000 дал Форвард</t>
  </si>
  <si>
    <t>№ 6711148 от 07.02.2024 Спирт пищевой Люкс 16000 дал Форвард</t>
  </si>
  <si>
    <t>№ 6727258 от 19.02.2024 Спирт пищевой Альфа 4320 дал</t>
  </si>
  <si>
    <t>№ 6728341  от 19.02.2024 Спирт пищевой Люкс 4100 дал Форвард</t>
  </si>
  <si>
    <t>№ 6765240 от 07.03.2024 спирт пищевой Люкс 17300 дал Форвард</t>
  </si>
  <si>
    <t>№ 6790995 от 25.03.2024 Спирт пищевой Люкс 8600 дал Форвард</t>
  </si>
  <si>
    <t>№ 6834473 от 16.04.2024 Спирт пищевой 17200 дал люкс</t>
  </si>
  <si>
    <t>№ 6884878 от 08.05.2024 Спирт пищевой Люкс 17100 дал Форвард</t>
  </si>
  <si>
    <t>№ 6923059 от 27.05.2024 Спирт пищевой Люкс 17100 дал (форвард)</t>
  </si>
  <si>
    <t>№ 6979000 от 20.06.2024 Спирт пищевой Люкс 17100 дал</t>
  </si>
  <si>
    <t>№ 6759479 от 06.03.2024 спирт технический 20 дал</t>
  </si>
  <si>
    <t>AJ OLMALIQ КMK</t>
  </si>
  <si>
    <t>№ 6661144 от 18.01.2024 спирт технический 300 дал</t>
  </si>
  <si>
    <t>№ 6734427 от 22.02.2024 спирт технический 300 дал</t>
  </si>
  <si>
    <t>№ 6826130 от 13.04.2024 Спирт технический 300 дал</t>
  </si>
  <si>
    <t>AJ Samarqand Dori-Darmon</t>
  </si>
  <si>
    <t>№ 6642535 от 08.01.2024 Спирт пищевой Люкс 150 дал</t>
  </si>
  <si>
    <t>№ 6714680 от 09.02.2024 спирт пищевой Люкс 100 дал</t>
  </si>
  <si>
    <t>№ 6761946 от 06.03.2024 спирт пищевой Люкс 300 дал</t>
  </si>
  <si>
    <t>AJ Toshkent viloyati Dori-Darmon</t>
  </si>
  <si>
    <t>№ 6681580 от 25.01.2024 спирт пищевой Люкс 400 дал</t>
  </si>
  <si>
    <t>№ 6805774 от 02.04.2024 Спирт пиўевой Люкс 400 дал</t>
  </si>
  <si>
    <t>№ 6920347 от 24.05.2024 спирт пищевой Люкс 400 дал</t>
  </si>
  <si>
    <t xml:space="preserve">AKADEMIK S.YU.YUNUSOV NOMIDAGI O'SIMLIK MODDALARI KIMYOSI INSTITUTI </t>
  </si>
  <si>
    <t>№ 6731240 от 20.02.2024 Спирт пищевой Альфа 200 дал</t>
  </si>
  <si>
    <t>№ 6736688 от 23.02.2024 Спирт пищевой Альфа 200 дал</t>
  </si>
  <si>
    <t>Chet e'l investisiyalari ishtirokidagi "QUVASOYCEMENT" aksiyadorlik jamiyati</t>
  </si>
  <si>
    <t>№ 6929076 от 29.05.2024 спирт технический 30 дал</t>
  </si>
  <si>
    <t>ECLAIR COSMETIC MCHJ</t>
  </si>
  <si>
    <t>№ 6852706 от 23.04.2024 Спирт пищевой Альфа 170 дал</t>
  </si>
  <si>
    <t>G`afur G`ulom nomidagi nashriyot-matbaa ijodiy uyi</t>
  </si>
  <si>
    <t>№ 6870963 от 01.05.2024 Спирт технический 100 дал</t>
  </si>
  <si>
    <t>№ 6910409 от 21.05.2024 спирт технический 100 дал</t>
  </si>
  <si>
    <t>№ 6988077 от 25.06.2024 спирт технический 200 дал</t>
  </si>
  <si>
    <t>Mas‘uliyati cheklangan jamiyati "AIR MARAKANDA" xorijiy korxonasi</t>
  </si>
  <si>
    <t>№ 6646523 от 10.01.2024 спирт технический 10 дал</t>
  </si>
  <si>
    <t>Mas`uliyati cheklangan jamiyati shaklidagi "LOMAN STAR" horijiy korxonasi</t>
  </si>
  <si>
    <t>№ 6723319 от 15.02.2024 спирт технический 200 дал</t>
  </si>
  <si>
    <t>MChJ "DOVON"</t>
  </si>
  <si>
    <t>№ 6875744 от 03.05.2024 Спирт технический 20 дал</t>
  </si>
  <si>
    <t>MChJ "PETRO TEST AVTO"</t>
  </si>
  <si>
    <t>№ 6936364 от 31.05.2024 Спирт технический 10 дал</t>
  </si>
  <si>
    <t>MChJ ABK MEDICAL</t>
  </si>
  <si>
    <t>№ 6691958 от 29.01.2024 спирт пищевой Люкс 100 дал</t>
  </si>
  <si>
    <t>№ 6746619 от 29.02.2024 спирт пищевой Люкс 100 дал</t>
  </si>
  <si>
    <t>№ 6804541 от 01.04.2024 Спирт пищевой Люкс 100 дал</t>
  </si>
  <si>
    <t>№ 6878610 от 06.05.2024 спирт пищевой Люкс 100 дал</t>
  </si>
  <si>
    <t>№ 6967093 от 13.06.2024 спирт пищевой Люкс 100 дал</t>
  </si>
  <si>
    <t>№ 6988027 от 25.06.2024 спирт пищевой люкс 100 дал</t>
  </si>
  <si>
    <t>MChJ AIR TIME</t>
  </si>
  <si>
    <t>№ 6723320 от 15.02.2024 спирт технический 100 дал</t>
  </si>
  <si>
    <t>№ 6781953 от 18.03.2024 Спирт технический 100 дал</t>
  </si>
  <si>
    <t>№ 6949407 от 06.06.2024 Спирт технический 100 дал</t>
  </si>
  <si>
    <t>MChJ ANAXMEDGAZ-BIZNES</t>
  </si>
  <si>
    <t>№ 01 от 03.01.2024 Газображение 4800 тн</t>
  </si>
  <si>
    <t>№ 53-юрс от 22.12.2023 Химвода 4350 куб.м</t>
  </si>
  <si>
    <t>MChJ BUXORO Dori-Darmon</t>
  </si>
  <si>
    <t>№ 6759458 от 06.03.2024 Спирт пищевой Люкс 600 дал</t>
  </si>
  <si>
    <t>№ 6807130 от 02.04.2024 спирт пищевой Люкс 250 дал</t>
  </si>
  <si>
    <t>№ 6883802 от 08.05.2024 Спирт пищевой Люкс 250 дал</t>
  </si>
  <si>
    <t>№ 6961019 от 11.06.2024 Спирт пищевой Люкс 250 дал</t>
  </si>
  <si>
    <t>MChJ COMPACT TEXTILES YARN</t>
  </si>
  <si>
    <t>№ 6727277 от 19.02.2024 спирт технический 10 дал</t>
  </si>
  <si>
    <t>MCHJ GULISTON GOLD TA'MINOT</t>
  </si>
  <si>
    <t>№ 6700859 от 01.02.2024 Спирт пищевой Альфа 100 дал</t>
  </si>
  <si>
    <t>№ 6916254 от 23.05.2024 спирт пищевой Люкс 100 дал</t>
  </si>
  <si>
    <t>№ 6945487 от 05.06.2024 спирт пищевой Люкс 100 дал</t>
  </si>
  <si>
    <t>MChJ JIZZAX DORI DARMON</t>
  </si>
  <si>
    <t>№ 6655547 от 16.01.2024 спирт пищевой Люкс 150 дал</t>
  </si>
  <si>
    <t>№ 6744234 от 28.02.2024 спирт пищевой Люкс 150 дал</t>
  </si>
  <si>
    <t>№ 6965095 от 12.06.2024 спирт пищевой Люкс 150 дал</t>
  </si>
  <si>
    <t>MChJ JNS LABS</t>
  </si>
  <si>
    <t>№ 6708022 от 06.02.2024 спирт пищевой Люкс 400 дал</t>
  </si>
  <si>
    <t>№ 6833430 от 16.04.2024 спирт пищевой Люкс 200 дал</t>
  </si>
  <si>
    <t>№ 6860466 от 26.04.2024 спирт пищевой люкс 200 дал</t>
  </si>
  <si>
    <t>№ 6949376 от 06.06.2024 Спирт пищевой Люкс 200 дал</t>
  </si>
  <si>
    <t>№ 6976251 от 19.06.2024 Спирт пищевой Люкс 200 дал</t>
  </si>
  <si>
    <t>№ 6993019 от 26.06.2024 Спирт пищевой Люкс 100 дал</t>
  </si>
  <si>
    <t>MChJ Medical Max pharm</t>
  </si>
  <si>
    <t>№ 6935026 от 31.05.2024 Спирт пищевой Люкс 100 дал</t>
  </si>
  <si>
    <t>MChJ NATUREX</t>
  </si>
  <si>
    <t>№ 6639439 от 05.01.2024 спирт пищевой Люкс 100 дал</t>
  </si>
  <si>
    <t>№ 6661123 от 18.01.2024 спирт пищевой Люкс 100 дал</t>
  </si>
  <si>
    <t>№ 6863670 от 29.04.2024 спирт пищевой Люкс 50 дал</t>
  </si>
  <si>
    <t>№ 6883803 от 08.05.2024 Спирт пищевой Люкс 60 дал</t>
  </si>
  <si>
    <t>MCHJ NUKUS MED TEX</t>
  </si>
  <si>
    <t>№ 6659937 от 17.01.2024 спирт пищевой альфа 300 дал</t>
  </si>
  <si>
    <t>MChJ Ozbekiston Dori-Taminot</t>
  </si>
  <si>
    <t>№ 6642536 от 08.01.2024 Спирт пищевой Люкс 450 дал</t>
  </si>
  <si>
    <t>№ 6691959 от 29.01.2024 спирт пищевой Люкс 450 дал</t>
  </si>
  <si>
    <t>№ 6721254 от 14.02.2024 Спирт пиўевой Люкс 600 дал</t>
  </si>
  <si>
    <t>№ 6752519 от 04.03.2024 Спирт пищевой Люкс 600 дал</t>
  </si>
  <si>
    <t>№ 6797635 от 28.03.2024 Спирт пищевой Люкс 600 дал</t>
  </si>
  <si>
    <t>№ 6835324 от 16.04.2024 Спирт пищевой Люкс 580 дал</t>
  </si>
  <si>
    <t>№ 6876918 от 06.05.2024 Спирт пищевой Люкс 560 дал</t>
  </si>
  <si>
    <t>№ 6918888 от 24.05.2024 спирт пищевой Люкс 540 дал</t>
  </si>
  <si>
    <t>№ 6967092 от 13.06.2024 Спирт пищевой Люкс 520 дал</t>
  </si>
  <si>
    <t>MChJ Qaraqalpaq Dari-Darmaq</t>
  </si>
  <si>
    <t>№ 6639441 от 05.01.2024 спирт пищевой Люкс 320 дал</t>
  </si>
  <si>
    <t>№ 6852705 от 23.04.2024 спирт пищевой Альфа 100 дал</t>
  </si>
  <si>
    <t>№ 6955428 от 10.06.2024 спирт пищевой Альфа 200 дал</t>
  </si>
  <si>
    <t>MChJ Qashqadaryo Dori-Darmon</t>
  </si>
  <si>
    <t>№ 6641951 от 06.01.2024 спирт пищевой Люкс 100 дал</t>
  </si>
  <si>
    <t>MChJ QK AFSAR COMPANY LTD</t>
  </si>
  <si>
    <t>№ 6639031 от 04.01.2024 Спирт пищевой Альфа 3200 дал Форвард</t>
  </si>
  <si>
    <t>№ 6751267 от 01.03.2024 Спирт пищевой Альфа 3100 дал Форвард</t>
  </si>
  <si>
    <t>№ 6799444 от 28.03.2024 Спирт пищевой Альфа 3100 дал Форвард</t>
  </si>
  <si>
    <t>№ 6837917 от 17.04.2024 Спирт пищевой Люкс 3100 дал</t>
  </si>
  <si>
    <t>№ 6837918 от 17.04.2024 Спирт пищевой Люкс 3100 дал</t>
  </si>
  <si>
    <t>№ 6837919 от 17.04.2024 Спирт пищевой Альфа 3100 дал</t>
  </si>
  <si>
    <t>№ 6837920 от 17.04.2024 Спирт пищевой Альфа 3100 дал</t>
  </si>
  <si>
    <t>№ 6882505 от 07.05.2024 спирт пищевой Альфа 3100 дал</t>
  </si>
  <si>
    <t>№ 6882506 от 07.05.2024 Спирт пищевой Альфа 3100 дал</t>
  </si>
  <si>
    <t>№ 6882507 от 07.05.2024 Спирт пищевой Альфа 3100 дал</t>
  </si>
  <si>
    <t>№ 6882508 от 07.05.2024 Спирт пищевой Альфа 3100 дал Форвард</t>
  </si>
  <si>
    <t>№ 6919596 от 24.05.2024 спирт пищевой Альфа 3100 дал (форвард)</t>
  </si>
  <si>
    <t>№ 6919597 от 24.05.2024 спирт пищевой Альфа 3100 дал (форвард)</t>
  </si>
  <si>
    <t>№ 6919598 от 24.05.2024 Спирт пищевой Альфа 3100 дал Форвард</t>
  </si>
  <si>
    <t>№ 6919599 от 24.05.2024 спирт пищевой Альфа 3100 дал форвард</t>
  </si>
  <si>
    <t>№ 6932798 от 30.05.2024 Спирт пищевой Альфа 3100 Форвард</t>
  </si>
  <si>
    <t>№ 6932799 от 30.05.2024 Спирт пищевой Альфа 3100 дал</t>
  </si>
  <si>
    <t>№ 6932800 от 30.05.2024 спирт пищевой Альфа 3100 дал (форвард)</t>
  </si>
  <si>
    <t>№ 6932801 от 30.05.2024 спирт пищевой Альфа 3100 дал</t>
  </si>
  <si>
    <t>№ 6971700 от 14.06.2024 Спирт пищевой 3100 дал Форвард</t>
  </si>
  <si>
    <t>№ 6971701 от 14.06.2024 Спирт пищевой Альфа 3100 дал Форвард</t>
  </si>
  <si>
    <t>MChJ QK AL Majid Beauty Group</t>
  </si>
  <si>
    <t>№ 6641011 от 06.01.2024 спирт технический 100 дал</t>
  </si>
  <si>
    <t>№ 6669842 от 22.01.2024 Спирт технический 200 дал</t>
  </si>
  <si>
    <t>№ 6707127 от 05.02.2024 Спирт технический 100 дал</t>
  </si>
  <si>
    <t>№ 6726483 от 16.02.2024 Спирт технический 100 дал</t>
  </si>
  <si>
    <t>№ 6735919 от 22.02.2024 спирт технический 70 дал</t>
  </si>
  <si>
    <t>№ 6749778 от 01.03.2024 спирт технический 150 дал</t>
  </si>
  <si>
    <t>№ 6756128 от 05.03.2024 Спирт пищевой Люкс 300 дал</t>
  </si>
  <si>
    <t>MChJ QK UZTEX Tashkent</t>
  </si>
  <si>
    <t>№ 6816250 от 05.04.2024 спирт технический 30 дал</t>
  </si>
  <si>
    <t>MChJ QORA-QAMICH dorihonalari</t>
  </si>
  <si>
    <t>№ 6719144 от 13.02.2024 спирт пищевой Люкс 70 дал</t>
  </si>
  <si>
    <t>№ 6847508 от 22.04.2024 Спирт пищевой Люкс 70 дал</t>
  </si>
  <si>
    <t>№ 6878611 от 06.05.2024 Спирт пищевой Люкс 70 дал</t>
  </si>
  <si>
    <t>№ 6899794 от 15.05.2024 Спирт пищевой Люкс 70 дал</t>
  </si>
  <si>
    <t>Respublika SUDTIBBIY EKSPERTIZA IAM Toshkent viloyati</t>
  </si>
  <si>
    <t>№ 6705580 от 05.02.2024 спирт пищевой Люкс 40 дал</t>
  </si>
  <si>
    <t>№ 6811371 от 04.04.2024 Спирт пищевой Люкс 40 дал</t>
  </si>
  <si>
    <t>SHO`RTAN GAZ KIMYO MAJMUASI UNITAR ShK</t>
  </si>
  <si>
    <t>№ 6681590 от 25.01.2024 Спирт технический 260 дал</t>
  </si>
  <si>
    <t>№ 47-юрс от 15.11.2023 Пар товарный</t>
  </si>
  <si>
    <t>№ 73 от 04.01.2024 Пар товарный 237 ГКал</t>
  </si>
  <si>
    <t>XK AKTASH</t>
  </si>
  <si>
    <t>№ 6652883 от 15.01.2024 спирт пищевой Люкс 50 дал</t>
  </si>
  <si>
    <t>№ 6752518 от 04.03.2024 Спирт пищевой Люкс 50 дал</t>
  </si>
  <si>
    <t>YO`L HO`JALIGI BOSHQARMASI    O`ZBEKISTON TEMIR YO`LLARI</t>
  </si>
  <si>
    <t>№ 6727276 от 19.02.2024 спирт технический 220 дал</t>
  </si>
  <si>
    <t>Жил поселок</t>
  </si>
  <si>
    <t>№ 00000001 от 01.01.2021 Пар товарный</t>
  </si>
  <si>
    <t>№ 00000002 от 01.11.2023 Пар товарный</t>
  </si>
  <si>
    <t>ООО "DIONYSUS"</t>
  </si>
  <si>
    <t>№ 9 от 03.05.2024 Сивушное масло</t>
  </si>
  <si>
    <t>ООО RUHSHONA MED FARM</t>
  </si>
  <si>
    <t>№ 6829644 от 15.04.2024 спирт пищевой Люкс 200 дал</t>
  </si>
  <si>
    <t>№ 6845896 от 19.04.2024 спирт пищевой Люкс 100 дал</t>
  </si>
  <si>
    <t>№ 6878612 от 06.05.2024 спирт пищевой Люкс 200 дал</t>
  </si>
  <si>
    <t>№ 6899795 от 21.05.2024 спирт пищевой Люкс 200 дал</t>
  </si>
  <si>
    <t>№ 6942315 от 04.06.2024 Спирт пищевой Люкс 200 дал</t>
  </si>
  <si>
    <t>№ 6979828 от 20.06.2024 спирт пищевой Люкс 100 дал</t>
  </si>
  <si>
    <t>ЧП BIOMED PHARMSANOAT</t>
  </si>
  <si>
    <t>№ 6735903 от 22.02.2024 спирт пищевой Люкс 200 дал</t>
  </si>
  <si>
    <t>№ 6866742 от 30.04.2024 Спирт пищевой Люкс 300 дал</t>
  </si>
  <si>
    <t>№ 6942314 от 04.06.2024 спирт пищевой Люкс 150 дал</t>
  </si>
  <si>
    <t>Итог</t>
  </si>
  <si>
    <t>"SAYXUN OYNA" MAS'ULIYATI CHEKLANGAN JAMIYAT</t>
  </si>
  <si>
    <t>EUR</t>
  </si>
  <si>
    <t>OFF-00000247_RO_FС_ЕN_RU от 20.06.2024+Договор уступки</t>
  </si>
  <si>
    <t>ООО XIMBIOGEN</t>
  </si>
  <si>
    <t>Услуга по повышению профессиональной квалификации</t>
  </si>
  <si>
    <t>НОУ GIGIENA EKSPRESS SERVIS</t>
  </si>
  <si>
    <t>203021987</t>
  </si>
  <si>
    <t>300421608</t>
  </si>
  <si>
    <t>303960520</t>
  </si>
  <si>
    <t>Кислота соляная</t>
  </si>
  <si>
    <t>Услуга по ремонту кислородных баллонов</t>
  </si>
  <si>
    <t>ООО GAZ NUMBER ONE MASTER</t>
  </si>
  <si>
    <t>Клавиатура</t>
  </si>
  <si>
    <t>POWER MAX GROUP MCHJ</t>
  </si>
  <si>
    <t>Прямые закупки за  январь-июнь 2024 года.xarid.uz.ex</t>
  </si>
  <si>
    <t>DIGITAL NEXUS GEAR MCHJ</t>
  </si>
  <si>
    <t>311035915</t>
  </si>
  <si>
    <t>2742840.1.1</t>
  </si>
  <si>
    <t>09.04.2024</t>
  </si>
  <si>
    <t>2995858.1.1</t>
  </si>
  <si>
    <t>07.06.2024</t>
  </si>
  <si>
    <t>3038257.1.1</t>
  </si>
  <si>
    <t>20.06.2024</t>
  </si>
  <si>
    <t>Хорезмская область</t>
  </si>
  <si>
    <t>309786922</t>
  </si>
  <si>
    <t>2754512.1.1</t>
  </si>
  <si>
    <t>06.04.2024</t>
  </si>
  <si>
    <t>2774495.1.1</t>
  </si>
  <si>
    <t>11.04.2024</t>
  </si>
  <si>
    <t xml:space="preserve"> "ASL KIMYO" mas‘uliyati cheklangan jamiyati</t>
  </si>
  <si>
    <t>303971562</t>
  </si>
  <si>
    <t>2813974.1.1</t>
  </si>
  <si>
    <t>20.04.2024</t>
  </si>
  <si>
    <t>STAR-DREAM-GOLD XK</t>
  </si>
  <si>
    <t>310460547</t>
  </si>
  <si>
    <t>2816889.1.1</t>
  </si>
  <si>
    <t>VIP SYSTEM SERVICE MCHJ</t>
  </si>
  <si>
    <t>207184330</t>
  </si>
  <si>
    <t>2825125.1.1</t>
  </si>
  <si>
    <t>22.04.2024</t>
  </si>
  <si>
    <t>ООО AVTO NUR 2121</t>
  </si>
  <si>
    <t>308544567</t>
  </si>
  <si>
    <t>2894585.1.1</t>
  </si>
  <si>
    <t>ЧП "HIGH POWER TRADE"</t>
  </si>
  <si>
    <t>2980522.1.1</t>
  </si>
  <si>
    <t>RESPECT AUTO PARTS MCHJ</t>
  </si>
  <si>
    <t>3019029.1.1</t>
  </si>
  <si>
    <t>08.06.2024</t>
  </si>
  <si>
    <t>NURILLOH TENDER MCHJ</t>
  </si>
  <si>
    <t>310872912</t>
  </si>
  <si>
    <t>3107179.1.1</t>
  </si>
  <si>
    <t>29.06.2024</t>
  </si>
  <si>
    <t>"NISHON GROUP PRODUCT" ООО</t>
  </si>
  <si>
    <t>302959347</t>
  </si>
  <si>
    <t xml:space="preserve">за   январь-июнь   2024 года  </t>
  </si>
  <si>
    <t>Реестр совершенных сделок в портале xt-xarid. аукцион  за январь-июнь 2024 года AO "BIOKIMYO"</t>
  </si>
  <si>
    <t>за январь-июнь 2024 года</t>
  </si>
  <si>
    <t>Реестр совершенных сделок в портале cooperation.uz  за январь-июнь  2024 года AO "BIOKIMYO"</t>
  </si>
  <si>
    <t>Реестр совершенных сделок в портале xarid.uzex.uz  за за  январь-июнь 2024 года AO "BIOKIMYO"</t>
  </si>
  <si>
    <t>25.06.2024</t>
  </si>
  <si>
    <t>ООО AGROTEHMINERAL TRADING</t>
  </si>
  <si>
    <t>304798340</t>
  </si>
  <si>
    <t>Пшеница 4-класс  ООО "AGROTEHMINERAL TRADING"</t>
  </si>
  <si>
    <t>24.06.2024</t>
  </si>
  <si>
    <t>OZBEKISTON-METALLURGIYA KOMBINATI AJ</t>
  </si>
  <si>
    <t>200460222</t>
  </si>
  <si>
    <t>Арматура 12 - 35ГС мерной длины АО "Узметкомбинат"</t>
  </si>
  <si>
    <t>ООО PETROL AUTO AND INDUSTRIAL</t>
  </si>
  <si>
    <t>305784896</t>
  </si>
  <si>
    <t>Масло моторное минеральное ЛУКОЙЛ АВАНГАРД SAE 20W-50 API CF-4/SG. OOO "Petrol Auto And Industrial"</t>
  </si>
  <si>
    <t>10.06.2024</t>
  </si>
  <si>
    <t>Пшеница 3-класса урожай 2023 г.  Фонд гос.поддержки сел.хоз при Мин эконом и финансов</t>
  </si>
  <si>
    <t>29.05.2024</t>
  </si>
  <si>
    <t>24.05.2024</t>
  </si>
  <si>
    <t>21.05.2024</t>
  </si>
  <si>
    <t>20.05.2024</t>
  </si>
  <si>
    <t>15.04.2024</t>
  </si>
  <si>
    <t>ООО ORIENT OIL</t>
  </si>
  <si>
    <t>305665442</t>
  </si>
  <si>
    <t>Дизельное топливо Евро межсезонное, сорта Е, экологического класса К5 марки ДТ Е К5   OOO ORIENT OIL</t>
  </si>
  <si>
    <t>03.04.2024</t>
  </si>
  <si>
    <t>Смазка ЛУКОЙЛ ТЕРМОФЛЕКС EP2. OOO Petrol Auto And Industrial</t>
  </si>
  <si>
    <t>28.06.2024</t>
  </si>
  <si>
    <t>Maxam-Chirchiq AJ</t>
  </si>
  <si>
    <t>200941518</t>
  </si>
  <si>
    <t>PUREFEEL MCHJ</t>
  </si>
  <si>
    <t>307677853</t>
  </si>
  <si>
    <t>HERBAAVICENNA MCHJ</t>
  </si>
  <si>
    <t>305116000</t>
  </si>
  <si>
    <t>27.06.2024</t>
  </si>
  <si>
    <t>ООО BENE FRUITS</t>
  </si>
  <si>
    <t>306623374</t>
  </si>
  <si>
    <t>"AFSONA SHAROB" Масъулияти чекланган жамияти</t>
  </si>
  <si>
    <t>302315143</t>
  </si>
  <si>
    <t>"ABM BIOMEDICINE" MChJ</t>
  </si>
  <si>
    <t>304304044</t>
  </si>
  <si>
    <t>26.06.2024</t>
  </si>
  <si>
    <t>"G`.G`ULOM" NOMIDAGI NASHRIYOT-MATBAA IJODIY UYI</t>
  </si>
  <si>
    <t>200935397</t>
  </si>
  <si>
    <t>DENDROBIUM COSMETICS МЧЖ</t>
  </si>
  <si>
    <t>303847952</t>
  </si>
  <si>
    <t>21.06.2024</t>
  </si>
  <si>
    <t>303411388</t>
  </si>
  <si>
    <t>19.06.2024</t>
  </si>
  <si>
    <t>14.06.2024</t>
  </si>
  <si>
    <t>13.06.2024</t>
  </si>
  <si>
    <t>BEGZOD-FARRUX MCHJ</t>
  </si>
  <si>
    <t>305598613</t>
  </si>
  <si>
    <t>12.06.2024</t>
  </si>
  <si>
    <t>11.06.2024</t>
  </si>
  <si>
    <t>UZKABEL AJ QK</t>
  </si>
  <si>
    <t>200542182</t>
  </si>
  <si>
    <t>06.06.2024</t>
  </si>
  <si>
    <t>05.06.2024</t>
  </si>
  <si>
    <t>04.06.2024</t>
  </si>
  <si>
    <t>Навоий Дори Дармон</t>
  </si>
  <si>
    <t>200000034</t>
  </si>
  <si>
    <t>XK "MUQADDAM-SERVIS"</t>
  </si>
  <si>
    <t>204254292</t>
  </si>
  <si>
    <t>31.05.2024</t>
  </si>
  <si>
    <t xml:space="preserve">YANGIYUL POLIGRAPH SERVICE  MCHJ </t>
  </si>
  <si>
    <t>200470305</t>
  </si>
  <si>
    <t>"PETRO TEST AVTO" masuliyati cheklangan jamiyati</t>
  </si>
  <si>
    <t>300474486</t>
  </si>
  <si>
    <t>ООО "Medical max pharm"</t>
  </si>
  <si>
    <t>303219142</t>
  </si>
  <si>
    <t>30.05.2024</t>
  </si>
  <si>
    <t>"O`ZELEKRTOAPPARAT-ELECTROSHIELD" AJ</t>
  </si>
  <si>
    <t>201052167</t>
  </si>
  <si>
    <t>"MERRYMED FARM" MChJ</t>
  </si>
  <si>
    <t>207057504</t>
  </si>
  <si>
    <t>АО "Кувасайцемент"</t>
  </si>
  <si>
    <t>200124805</t>
  </si>
  <si>
    <t>NUTRIMED MCHJ</t>
  </si>
  <si>
    <t>304132703</t>
  </si>
  <si>
    <t>28.05.2024</t>
  </si>
  <si>
    <t>200672734</t>
  </si>
  <si>
    <t>27.05.2024</t>
  </si>
  <si>
    <t>"QO`QON GLOBAL TEKS" MChJ</t>
  </si>
  <si>
    <t>307934295</t>
  </si>
  <si>
    <t>23.05.2024</t>
  </si>
  <si>
    <t>AGRO IN VITRO MCHJ</t>
  </si>
  <si>
    <t>309785489</t>
  </si>
  <si>
    <t>22.05.2024</t>
  </si>
  <si>
    <t>17.05.2024</t>
  </si>
  <si>
    <t>"YANGIYO`L TEKSTIL" mas`uliyati cheklangan jamiyati</t>
  </si>
  <si>
    <t>303828517</t>
  </si>
  <si>
    <t>Интер Кахрамон Ёркиной МЧЖ</t>
  </si>
  <si>
    <t>301211812</t>
  </si>
  <si>
    <t>16.05.2024</t>
  </si>
  <si>
    <t>15.05.2024</t>
  </si>
  <si>
    <t>"Самарканд-Жомбой Шароб" МЧЖ</t>
  </si>
  <si>
    <t>203740235</t>
  </si>
  <si>
    <t>14.05.2024</t>
  </si>
  <si>
    <t>ООО JOMBOY AGRO EKSPORT</t>
  </si>
  <si>
    <t>303977965</t>
  </si>
  <si>
    <t>13.05.2024</t>
  </si>
  <si>
    <t>10.05.2024</t>
  </si>
  <si>
    <t>08.05.2024</t>
  </si>
  <si>
    <t>Узэнергосозлаш МЧЖ</t>
  </si>
  <si>
    <t>200796738</t>
  </si>
  <si>
    <t>07.05.2024</t>
  </si>
  <si>
    <t>"PAXTACHI RODNIK YOG` " МЧЖ</t>
  </si>
  <si>
    <t>300463230</t>
  </si>
  <si>
    <t>06.05.2024</t>
  </si>
  <si>
    <t>03.05.2024</t>
  </si>
  <si>
    <t>ООО DOVON</t>
  </si>
  <si>
    <t>200642042</t>
  </si>
  <si>
    <t>ЧП RA`NO DIAGNOSTIKA VA DAVOL</t>
  </si>
  <si>
    <t>304813353</t>
  </si>
  <si>
    <t>02.05.2024</t>
  </si>
  <si>
    <t>Амирликларнинг йурга-тувалокни асраш маркази</t>
  </si>
  <si>
    <t>206959419</t>
  </si>
  <si>
    <t>01.05.2024</t>
  </si>
  <si>
    <t>30.04.2024</t>
  </si>
  <si>
    <t>29.04.2024</t>
  </si>
  <si>
    <t>26.04.2024</t>
  </si>
  <si>
    <t>СП ООО "Health Line"</t>
  </si>
  <si>
    <t>200915414</t>
  </si>
  <si>
    <t>25.04.2024</t>
  </si>
  <si>
    <t>23.04.2024</t>
  </si>
  <si>
    <t xml:space="preserve">ECLAIR  COSMETIC  MCHJ  </t>
  </si>
  <si>
    <t>301589405</t>
  </si>
  <si>
    <t>19.04.2024</t>
  </si>
  <si>
    <t>18.04.2024</t>
  </si>
  <si>
    <t>NAVROZ-PTK MCHJ</t>
  </si>
  <si>
    <t>201607534</t>
  </si>
  <si>
    <t>17.04.2024</t>
  </si>
  <si>
    <t>16.04.2024</t>
  </si>
  <si>
    <t>13.04.2024</t>
  </si>
  <si>
    <t>08.04.2024</t>
  </si>
  <si>
    <t>05.04.2024</t>
  </si>
  <si>
    <t xml:space="preserve">UZTEX TASHKENT МСhJ </t>
  </si>
  <si>
    <t>205994456</t>
  </si>
  <si>
    <t>04.04.2024</t>
  </si>
  <si>
    <t>МЧЖ JIZZAKH TEXTILE XК</t>
  </si>
  <si>
    <t>301659658</t>
  </si>
  <si>
    <t>02.04.2024</t>
  </si>
  <si>
    <t>01.04.2024</t>
  </si>
  <si>
    <t>за   январь-июнь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</si>
</sst>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[Red]\-#,##0.00"/>
    <numFmt numFmtId="166" formatCode="#,##0.00\ &quot;&quot;;\-#,##0.00\ &quot;&quot;"/>
    <numFmt numFmtId="167" formatCode="#,##0.00_ ;\-#,##0.00\ "/>
    <numFmt numFmtId="168" formatCode="#,##0.000"/>
  </numFmts>
  <fonts count="59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  <font>
      <sz val="8"/>
      <color rgb="FF000000"/>
      <name val="Roboto-Regular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Roboto-Regular"/>
      <charset val="1"/>
    </font>
    <font>
      <sz val="10"/>
      <color rgb="FF201D1D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Roboto"/>
      <charset val="1"/>
    </font>
    <font>
      <b/>
      <sz val="8"/>
      <color rgb="FF000000"/>
      <name val="Arial"/>
      <family val="2"/>
      <charset val="204"/>
    </font>
    <font>
      <sz val="11"/>
      <color theme="1"/>
      <name val="Open Sans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8"/>
      <color indexed="21"/>
      <name val="Arial"/>
      <family val="2"/>
    </font>
    <font>
      <sz val="10"/>
      <color indexed="21"/>
      <name val="Arial"/>
      <family val="2"/>
    </font>
    <font>
      <sz val="8"/>
      <name val="Roboto-Regular"/>
    </font>
    <font>
      <b/>
      <sz val="8"/>
      <name val="Arial"/>
      <family val="2"/>
      <charset val="204"/>
    </font>
    <font>
      <sz val="8"/>
      <color rgb="FF262626"/>
      <name val="Roboto"/>
    </font>
    <font>
      <sz val="8"/>
      <name val="Roboto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3F3F3"/>
      </top>
      <bottom style="thin">
        <color rgb="FFF3F3F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1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0" fillId="0" borderId="0"/>
    <xf numFmtId="0" fontId="32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292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/>
    <xf numFmtId="4" fontId="6" fillId="0" borderId="0" xfId="0" applyNumberFormat="1" applyFont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4" fontId="8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/>
    <xf numFmtId="4" fontId="7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1" fillId="0" borderId="0" xfId="0" applyFont="1"/>
    <xf numFmtId="0" fontId="12" fillId="0" borderId="0" xfId="2"/>
    <xf numFmtId="4" fontId="12" fillId="0" borderId="0" xfId="2" applyNumberFormat="1"/>
    <xf numFmtId="4" fontId="0" fillId="3" borderId="1" xfId="0" applyNumberFormat="1" applyFill="1" applyBorder="1"/>
    <xf numFmtId="0" fontId="12" fillId="0" borderId="0" xfId="2" applyAlignment="1">
      <alignment wrapText="1"/>
    </xf>
    <xf numFmtId="0" fontId="12" fillId="2" borderId="1" xfId="2" applyFill="1" applyBorder="1" applyAlignment="1">
      <alignment wrapText="1"/>
    </xf>
    <xf numFmtId="0" fontId="12" fillId="2" borderId="1" xfId="2" applyFill="1" applyBorder="1"/>
    <xf numFmtId="4" fontId="12" fillId="2" borderId="1" xfId="2" applyNumberFormat="1" applyFill="1" applyBorder="1"/>
    <xf numFmtId="0" fontId="13" fillId="2" borderId="1" xfId="2" applyFont="1" applyFill="1" applyBorder="1"/>
    <xf numFmtId="0" fontId="13" fillId="2" borderId="1" xfId="2" applyFont="1" applyFill="1" applyBorder="1" applyAlignment="1">
      <alignment wrapText="1"/>
    </xf>
    <xf numFmtId="4" fontId="13" fillId="2" borderId="1" xfId="2" applyNumberFormat="1" applyFont="1" applyFill="1" applyBorder="1"/>
    <xf numFmtId="4" fontId="14" fillId="0" borderId="0" xfId="2" applyNumberFormat="1" applyFont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5" fillId="0" borderId="1" xfId="1" applyNumberFormat="1" applyFont="1" applyBorder="1"/>
    <xf numFmtId="4" fontId="15" fillId="0" borderId="0" xfId="0" applyNumberFormat="1" applyFont="1"/>
    <xf numFmtId="0" fontId="16" fillId="0" borderId="0" xfId="0" applyFont="1" applyAlignment="1"/>
    <xf numFmtId="4" fontId="10" fillId="0" borderId="1" xfId="0" applyNumberFormat="1" applyFont="1" applyBorder="1" applyAlignment="1">
      <alignment vertical="top" wrapText="1"/>
    </xf>
    <xf numFmtId="4" fontId="13" fillId="0" borderId="0" xfId="2" applyNumberFormat="1" applyFont="1"/>
    <xf numFmtId="0" fontId="12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8" fillId="0" borderId="0" xfId="0" applyNumberFormat="1" applyFont="1" applyAlignment="1">
      <alignment horizontal="centerContinuous"/>
    </xf>
    <xf numFmtId="0" fontId="18" fillId="0" borderId="0" xfId="0" applyFont="1" applyAlignment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11" fillId="0" borderId="4" xfId="0" applyFont="1" applyBorder="1"/>
    <xf numFmtId="4" fontId="11" fillId="0" borderId="4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0" fontId="24" fillId="0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top"/>
    </xf>
    <xf numFmtId="0" fontId="22" fillId="2" borderId="4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6" fillId="0" borderId="4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4" xfId="0" applyNumberFormat="1" applyFont="1" applyBorder="1" applyAlignment="1"/>
    <xf numFmtId="0" fontId="1" fillId="2" borderId="4" xfId="0" applyFont="1" applyFill="1" applyBorder="1" applyAlignment="1">
      <alignment horizontal="centerContinuous" vertical="top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4" fontId="4" fillId="7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Border="1" applyAlignment="1">
      <alignment horizontal="center" vertical="center"/>
    </xf>
    <xf numFmtId="0" fontId="26" fillId="6" borderId="4" xfId="0" applyFont="1" applyFill="1" applyBorder="1" applyAlignment="1">
      <alignment horizontal="left" vertical="top" wrapText="1"/>
    </xf>
    <xf numFmtId="14" fontId="26" fillId="6" borderId="4" xfId="0" applyNumberFormat="1" applyFont="1" applyFill="1" applyBorder="1" applyAlignment="1">
      <alignment horizontal="left" vertical="top" wrapText="1"/>
    </xf>
    <xf numFmtId="4" fontId="26" fillId="6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4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23" fillId="0" borderId="4" xfId="0" applyFont="1" applyFill="1" applyBorder="1" applyAlignment="1">
      <alignment horizontal="center" vertical="top" wrapText="1"/>
    </xf>
    <xf numFmtId="0" fontId="10" fillId="0" borderId="0" xfId="3"/>
    <xf numFmtId="0" fontId="28" fillId="0" borderId="4" xfId="3" applyFont="1" applyFill="1" applyBorder="1" applyAlignment="1">
      <alignment horizontal="center" vertical="center" wrapText="1"/>
    </xf>
    <xf numFmtId="0" fontId="29" fillId="0" borderId="0" xfId="3" applyFont="1" applyFill="1"/>
    <xf numFmtId="0" fontId="25" fillId="0" borderId="4" xfId="3" applyFont="1" applyFill="1" applyBorder="1" applyAlignment="1">
      <alignment horizontal="center" vertical="center" wrapText="1"/>
    </xf>
    <xf numFmtId="4" fontId="25" fillId="0" borderId="4" xfId="3" applyNumberFormat="1" applyFont="1" applyFill="1" applyBorder="1" applyAlignment="1">
      <alignment horizontal="center" vertical="center" wrapText="1"/>
    </xf>
    <xf numFmtId="0" fontId="10" fillId="0" borderId="4" xfId="3" applyFill="1" applyBorder="1"/>
    <xf numFmtId="4" fontId="31" fillId="0" borderId="4" xfId="3" applyNumberFormat="1" applyFont="1" applyFill="1" applyBorder="1"/>
    <xf numFmtId="0" fontId="10" fillId="0" borderId="0" xfId="3" applyFill="1"/>
    <xf numFmtId="0" fontId="32" fillId="0" borderId="0" xfId="4" applyAlignment="1">
      <alignment horizontal="left"/>
    </xf>
    <xf numFmtId="0" fontId="36" fillId="0" borderId="4" xfId="4" applyFont="1" applyBorder="1" applyAlignment="1">
      <alignment horizontal="left"/>
    </xf>
    <xf numFmtId="167" fontId="36" fillId="0" borderId="4" xfId="4" applyNumberFormat="1" applyFont="1" applyBorder="1" applyAlignment="1">
      <alignment horizontal="left"/>
    </xf>
    <xf numFmtId="0" fontId="10" fillId="0" borderId="4" xfId="3" applyBorder="1"/>
    <xf numFmtId="14" fontId="25" fillId="0" borderId="4" xfId="3" applyNumberFormat="1" applyFont="1" applyFill="1" applyBorder="1" applyAlignment="1">
      <alignment horizontal="center" vertical="center" wrapText="1"/>
    </xf>
    <xf numFmtId="4" fontId="37" fillId="0" borderId="4" xfId="3" applyNumberFormat="1" applyFont="1" applyFill="1" applyBorder="1" applyAlignment="1">
      <alignment horizontal="center" vertical="center" wrapText="1"/>
    </xf>
    <xf numFmtId="0" fontId="25" fillId="0" borderId="8" xfId="3" applyFont="1" applyFill="1" applyBorder="1" applyAlignment="1">
      <alignment horizontal="center" vertical="center" wrapText="1"/>
    </xf>
    <xf numFmtId="14" fontId="25" fillId="0" borderId="8" xfId="3" applyNumberFormat="1" applyFont="1" applyFill="1" applyBorder="1" applyAlignment="1">
      <alignment horizontal="center" vertical="center" wrapText="1"/>
    </xf>
    <xf numFmtId="4" fontId="25" fillId="0" borderId="8" xfId="3" applyNumberFormat="1" applyFont="1" applyFill="1" applyBorder="1" applyAlignment="1">
      <alignment horizontal="center" vertical="center" wrapText="1"/>
    </xf>
    <xf numFmtId="4" fontId="29" fillId="0" borderId="0" xfId="3" applyNumberFormat="1" applyFont="1" applyFill="1"/>
    <xf numFmtId="4" fontId="10" fillId="0" borderId="0" xfId="3" applyNumberFormat="1"/>
    <xf numFmtId="4" fontId="31" fillId="0" borderId="4" xfId="3" applyNumberFormat="1" applyFont="1" applyBorder="1" applyAlignment="1">
      <alignment horizontal="center"/>
    </xf>
    <xf numFmtId="0" fontId="10" fillId="0" borderId="4" xfId="3" applyBorder="1" applyAlignment="1">
      <alignment horizontal="center" vertical="distributed"/>
    </xf>
    <xf numFmtId="4" fontId="10" fillId="0" borderId="4" xfId="3" applyNumberFormat="1" applyBorder="1"/>
    <xf numFmtId="22" fontId="10" fillId="0" borderId="4" xfId="3" applyNumberFormat="1" applyBorder="1"/>
    <xf numFmtId="4" fontId="38" fillId="0" borderId="4" xfId="3" applyNumberFormat="1" applyFont="1" applyBorder="1"/>
    <xf numFmtId="0" fontId="0" fillId="0" borderId="0" xfId="0" applyAlignment="1"/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5" fontId="2" fillId="0" borderId="10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0" fontId="39" fillId="6" borderId="4" xfId="0" applyFont="1" applyFill="1" applyBorder="1" applyAlignment="1">
      <alignment horizontal="left" vertical="center" wrapText="1"/>
    </xf>
    <xf numFmtId="0" fontId="10" fillId="0" borderId="4" xfId="3" applyBorder="1" applyAlignment="1">
      <alignment horizontal="center"/>
    </xf>
    <xf numFmtId="0" fontId="10" fillId="0" borderId="0" xfId="0" applyFont="1"/>
    <xf numFmtId="0" fontId="30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25" fillId="0" borderId="4" xfId="0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41" fillId="7" borderId="4" xfId="0" applyNumberFormat="1" applyFont="1" applyFill="1" applyBorder="1" applyAlignment="1">
      <alignment horizontal="center" vertical="center" wrapText="1"/>
    </xf>
    <xf numFmtId="4" fontId="41" fillId="7" borderId="4" xfId="0" applyNumberFormat="1" applyFont="1" applyFill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horizontal="center" vertical="center" wrapText="1"/>
    </xf>
    <xf numFmtId="14" fontId="41" fillId="0" borderId="4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14" fontId="43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Border="1"/>
    <xf numFmtId="4" fontId="24" fillId="0" borderId="4" xfId="0" applyNumberFormat="1" applyFont="1" applyFill="1" applyBorder="1" applyAlignment="1">
      <alignment horizontal="right" vertical="center" wrapText="1"/>
    </xf>
    <xf numFmtId="0" fontId="21" fillId="0" borderId="4" xfId="0" applyFont="1" applyBorder="1" applyAlignment="1">
      <alignment horizontal="center" vertical="center"/>
    </xf>
    <xf numFmtId="0" fontId="44" fillId="0" borderId="4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vertical="center" wrapText="1"/>
    </xf>
    <xf numFmtId="14" fontId="26" fillId="6" borderId="4" xfId="0" applyNumberFormat="1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center" vertical="top"/>
    </xf>
    <xf numFmtId="0" fontId="22" fillId="0" borderId="4" xfId="4" applyFont="1" applyFill="1" applyBorder="1" applyAlignment="1">
      <alignment horizontal="center" vertical="top" wrapText="1"/>
    </xf>
    <xf numFmtId="0" fontId="22" fillId="0" borderId="6" xfId="4" applyFont="1" applyFill="1" applyBorder="1" applyAlignment="1">
      <alignment horizontal="center" vertical="top" wrapText="1"/>
    </xf>
    <xf numFmtId="4" fontId="5" fillId="8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32" fillId="0" borderId="0" xfId="4" applyNumberFormat="1" applyAlignment="1">
      <alignment horizontal="left"/>
    </xf>
    <xf numFmtId="0" fontId="45" fillId="0" borderId="4" xfId="0" applyFont="1" applyBorder="1" applyAlignment="1">
      <alignment vertical="center" wrapText="1"/>
    </xf>
    <xf numFmtId="0" fontId="26" fillId="6" borderId="4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left" vertical="center" wrapText="1"/>
    </xf>
    <xf numFmtId="4" fontId="26" fillId="6" borderId="4" xfId="0" applyNumberFormat="1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left" vertical="center"/>
    </xf>
    <xf numFmtId="4" fontId="23" fillId="0" borderId="4" xfId="0" applyNumberFormat="1" applyFont="1" applyFill="1" applyBorder="1" applyAlignment="1">
      <alignment horizontal="right" vertical="top" wrapText="1"/>
    </xf>
    <xf numFmtId="0" fontId="4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166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4" fontId="39" fillId="6" borderId="4" xfId="0" applyNumberFormat="1" applyFont="1" applyFill="1" applyBorder="1" applyAlignment="1">
      <alignment horizontal="right" vertical="center" wrapText="1"/>
    </xf>
    <xf numFmtId="0" fontId="36" fillId="0" borderId="4" xfId="0" applyFont="1" applyBorder="1" applyAlignment="1">
      <alignment horizontal="left"/>
    </xf>
    <xf numFmtId="166" fontId="22" fillId="0" borderId="4" xfId="0" applyNumberFormat="1" applyFont="1" applyFill="1" applyBorder="1" applyAlignment="1">
      <alignment horizontal="left" vertical="top" wrapText="1"/>
    </xf>
    <xf numFmtId="0" fontId="32" fillId="0" borderId="4" xfId="0" applyFont="1" applyBorder="1" applyAlignment="1">
      <alignment horizontal="left"/>
    </xf>
    <xf numFmtId="0" fontId="23" fillId="0" borderId="11" xfId="0" applyFont="1" applyFill="1" applyBorder="1" applyAlignment="1">
      <alignment horizontal="left" vertical="top" wrapText="1"/>
    </xf>
    <xf numFmtId="0" fontId="21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5" fillId="0" borderId="4" xfId="0" applyFont="1" applyFill="1" applyBorder="1" applyAlignment="1">
      <alignment vertical="top"/>
    </xf>
    <xf numFmtId="0" fontId="2" fillId="0" borderId="0" xfId="0" applyFont="1" applyFill="1" applyAlignment="1">
      <alignment horizontal="centerContinuous" vertical="top" wrapText="1"/>
    </xf>
    <xf numFmtId="0" fontId="2" fillId="0" borderId="0" xfId="0" applyFont="1" applyFill="1" applyAlignment="1">
      <alignment horizontal="centerContinuous" vertical="top"/>
    </xf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Alignment="1"/>
    <xf numFmtId="4" fontId="6" fillId="0" borderId="0" xfId="0" applyNumberFormat="1" applyFont="1" applyFill="1" applyAlignment="1">
      <alignment horizontal="center"/>
    </xf>
    <xf numFmtId="4" fontId="41" fillId="7" borderId="7" xfId="0" applyNumberFormat="1" applyFont="1" applyFill="1" applyBorder="1" applyAlignment="1">
      <alignment horizontal="center" vertical="center" wrapText="1"/>
    </xf>
    <xf numFmtId="4" fontId="43" fillId="7" borderId="4" xfId="0" applyNumberFormat="1" applyFont="1" applyFill="1" applyBorder="1" applyAlignment="1">
      <alignment horizontal="center" vertical="center" wrapText="1"/>
    </xf>
    <xf numFmtId="4" fontId="25" fillId="7" borderId="4" xfId="0" applyNumberFormat="1" applyFont="1" applyFill="1" applyBorder="1" applyAlignment="1">
      <alignment horizontal="center" vertical="center"/>
    </xf>
    <xf numFmtId="4" fontId="43" fillId="0" borderId="4" xfId="0" applyNumberFormat="1" applyFont="1" applyBorder="1" applyAlignment="1">
      <alignment horizontal="center" vertical="center" wrapText="1"/>
    </xf>
    <xf numFmtId="4" fontId="43" fillId="0" borderId="12" xfId="0" applyNumberFormat="1" applyFont="1" applyBorder="1" applyAlignment="1">
      <alignment horizontal="center" vertical="center" wrapText="1"/>
    </xf>
    <xf numFmtId="167" fontId="32" fillId="0" borderId="0" xfId="4" applyNumberFormat="1" applyAlignment="1">
      <alignment horizontal="left"/>
    </xf>
    <xf numFmtId="0" fontId="6" fillId="2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vertical="top"/>
    </xf>
    <xf numFmtId="4" fontId="5" fillId="8" borderId="4" xfId="0" applyNumberFormat="1" applyFont="1" applyFill="1" applyBorder="1" applyAlignment="1">
      <alignment horizontal="center"/>
    </xf>
    <xf numFmtId="4" fontId="44" fillId="0" borderId="4" xfId="0" applyNumberFormat="1" applyFont="1" applyFill="1" applyBorder="1" applyAlignment="1">
      <alignment horizontal="right" vertical="top" wrapText="1"/>
    </xf>
    <xf numFmtId="0" fontId="44" fillId="0" borderId="4" xfId="0" applyFont="1" applyFill="1" applyBorder="1" applyAlignment="1">
      <alignment horizontal="center" vertical="top" wrapText="1"/>
    </xf>
    <xf numFmtId="0" fontId="48" fillId="0" borderId="4" xfId="0" applyNumberFormat="1" applyFont="1" applyFill="1" applyBorder="1" applyAlignment="1" applyProtection="1">
      <alignment horizontal="left" vertical="top" wrapText="1" readingOrder="1"/>
    </xf>
    <xf numFmtId="4" fontId="48" fillId="0" borderId="4" xfId="0" applyNumberFormat="1" applyFont="1" applyFill="1" applyBorder="1" applyAlignment="1" applyProtection="1">
      <alignment horizontal="right" vertical="top" wrapText="1" readingOrder="1"/>
    </xf>
    <xf numFmtId="4" fontId="23" fillId="0" borderId="13" xfId="0" applyNumberFormat="1" applyFont="1" applyFill="1" applyBorder="1" applyAlignment="1">
      <alignment horizontal="right" vertical="top" wrapText="1"/>
    </xf>
    <xf numFmtId="0" fontId="49" fillId="0" borderId="4" xfId="0" applyFont="1" applyBorder="1" applyAlignment="1">
      <alignment horizontal="left"/>
    </xf>
    <xf numFmtId="0" fontId="50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 wrapText="1"/>
    </xf>
    <xf numFmtId="14" fontId="19" fillId="7" borderId="4" xfId="0" applyNumberFormat="1" applyFont="1" applyFill="1" applyBorder="1" applyAlignment="1">
      <alignment horizontal="right" vertical="center" wrapText="1"/>
    </xf>
    <xf numFmtId="49" fontId="42" fillId="7" borderId="4" xfId="0" applyNumberFormat="1" applyFont="1" applyFill="1" applyBorder="1" applyAlignment="1">
      <alignment horizontal="center"/>
    </xf>
    <xf numFmtId="0" fontId="30" fillId="7" borderId="4" xfId="0" applyFont="1" applyFill="1" applyBorder="1" applyAlignment="1">
      <alignment horizontal="center" vertical="center" wrapText="1"/>
    </xf>
    <xf numFmtId="4" fontId="40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4" fontId="8" fillId="0" borderId="0" xfId="0" applyNumberFormat="1" applyFont="1" applyAlignment="1"/>
    <xf numFmtId="0" fontId="51" fillId="0" borderId="0" xfId="0" applyFont="1" applyAlignment="1">
      <alignment horizontal="centerContinuous" vertical="top" wrapText="1"/>
    </xf>
    <xf numFmtId="4" fontId="0" fillId="0" borderId="0" xfId="0" applyNumberFormat="1" applyFont="1" applyAlignment="1">
      <alignment horizontal="centerContinuous"/>
    </xf>
    <xf numFmtId="0" fontId="51" fillId="2" borderId="1" xfId="0" applyFont="1" applyFill="1" applyBorder="1" applyAlignment="1">
      <alignment horizontal="centerContinuous" vertical="top" wrapText="1"/>
    </xf>
    <xf numFmtId="4" fontId="0" fillId="2" borderId="1" xfId="0" applyNumberFormat="1" applyFont="1" applyFill="1" applyBorder="1" applyAlignment="1">
      <alignment horizontal="center"/>
    </xf>
    <xf numFmtId="0" fontId="0" fillId="8" borderId="1" xfId="0" applyFont="1" applyFill="1" applyBorder="1" applyAlignment="1">
      <alignment vertical="top" wrapText="1"/>
    </xf>
    <xf numFmtId="4" fontId="0" fillId="8" borderId="1" xfId="0" applyNumberFormat="1" applyFont="1" applyFill="1" applyBorder="1" applyAlignment="1"/>
    <xf numFmtId="4" fontId="0" fillId="0" borderId="0" xfId="0" applyNumberFormat="1" applyFont="1" applyAlignment="1"/>
    <xf numFmtId="0" fontId="12" fillId="0" borderId="0" xfId="2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2" fillId="4" borderId="1" xfId="2" applyFill="1" applyBorder="1"/>
    <xf numFmtId="0" fontId="12" fillId="4" borderId="1" xfId="2" applyFill="1" applyBorder="1" applyAlignment="1">
      <alignment wrapText="1"/>
    </xf>
    <xf numFmtId="4" fontId="12" fillId="4" borderId="1" xfId="2" applyNumberFormat="1" applyFill="1" applyBorder="1"/>
    <xf numFmtId="0" fontId="53" fillId="10" borderId="14" xfId="6" applyNumberFormat="1" applyFont="1" applyFill="1" applyBorder="1" applyAlignment="1">
      <alignment horizontal="left" vertical="top" wrapText="1"/>
    </xf>
    <xf numFmtId="0" fontId="52" fillId="0" borderId="14" xfId="6" applyNumberFormat="1" applyFont="1" applyBorder="1" applyAlignment="1">
      <alignment horizontal="left" vertical="top" wrapText="1" indent="2"/>
    </xf>
    <xf numFmtId="0" fontId="54" fillId="10" borderId="15" xfId="6" applyNumberFormat="1" applyFont="1" applyFill="1" applyBorder="1" applyAlignment="1">
      <alignment horizontal="left" vertical="top"/>
    </xf>
    <xf numFmtId="4" fontId="53" fillId="10" borderId="14" xfId="6" applyNumberFormat="1" applyFont="1" applyFill="1" applyBorder="1" applyAlignment="1">
      <alignment horizontal="right" vertical="top"/>
    </xf>
    <xf numFmtId="4" fontId="52" fillId="0" borderId="14" xfId="6" applyNumberFormat="1" applyFont="1" applyBorder="1" applyAlignment="1">
      <alignment horizontal="right" vertical="top"/>
    </xf>
    <xf numFmtId="0" fontId="53" fillId="10" borderId="14" xfId="7" applyNumberFormat="1" applyFont="1" applyFill="1" applyBorder="1" applyAlignment="1">
      <alignment horizontal="left" vertical="top" wrapText="1"/>
    </xf>
    <xf numFmtId="0" fontId="52" fillId="0" borderId="14" xfId="7" applyNumberFormat="1" applyFont="1" applyBorder="1" applyAlignment="1">
      <alignment horizontal="left" vertical="top" wrapText="1" indent="2"/>
    </xf>
    <xf numFmtId="0" fontId="54" fillId="10" borderId="15" xfId="7" applyNumberFormat="1" applyFont="1" applyFill="1" applyBorder="1" applyAlignment="1">
      <alignment horizontal="left" vertical="top"/>
    </xf>
    <xf numFmtId="4" fontId="53" fillId="10" borderId="14" xfId="7" applyNumberFormat="1" applyFont="1" applyFill="1" applyBorder="1" applyAlignment="1">
      <alignment horizontal="right" vertical="top"/>
    </xf>
    <xf numFmtId="4" fontId="52" fillId="0" borderId="14" xfId="7" applyNumberFormat="1" applyFont="1" applyBorder="1" applyAlignment="1">
      <alignment horizontal="right" vertical="top"/>
    </xf>
    <xf numFmtId="0" fontId="53" fillId="10" borderId="14" xfId="7" applyNumberFormat="1" applyFont="1" applyFill="1" applyBorder="1" applyAlignment="1">
      <alignment horizontal="right" vertical="top"/>
    </xf>
    <xf numFmtId="0" fontId="52" fillId="0" borderId="14" xfId="7" applyNumberFormat="1" applyFont="1" applyBorder="1" applyAlignment="1">
      <alignment horizontal="right" vertical="top"/>
    </xf>
    <xf numFmtId="0" fontId="53" fillId="10" borderId="14" xfId="8" applyNumberFormat="1" applyFont="1" applyFill="1" applyBorder="1" applyAlignment="1">
      <alignment horizontal="left" vertical="top" wrapText="1"/>
    </xf>
    <xf numFmtId="0" fontId="52" fillId="0" borderId="14" xfId="8" applyNumberFormat="1" applyFont="1" applyBorder="1" applyAlignment="1">
      <alignment horizontal="left" vertical="top" wrapText="1" indent="2"/>
    </xf>
    <xf numFmtId="4" fontId="53" fillId="10" borderId="14" xfId="8" applyNumberFormat="1" applyFont="1" applyFill="1" applyBorder="1" applyAlignment="1">
      <alignment horizontal="right" vertical="top"/>
    </xf>
    <xf numFmtId="4" fontId="52" fillId="0" borderId="14" xfId="8" applyNumberFormat="1" applyFont="1" applyBorder="1" applyAlignment="1">
      <alignment horizontal="right" vertical="top"/>
    </xf>
    <xf numFmtId="0" fontId="53" fillId="10" borderId="14" xfId="9" applyNumberFormat="1" applyFont="1" applyFill="1" applyBorder="1" applyAlignment="1">
      <alignment horizontal="left" vertical="top" wrapText="1"/>
    </xf>
    <xf numFmtId="0" fontId="52" fillId="0" borderId="14" xfId="9" applyNumberFormat="1" applyFont="1" applyBorder="1" applyAlignment="1">
      <alignment horizontal="left" vertical="top" wrapText="1" indent="2"/>
    </xf>
    <xf numFmtId="4" fontId="53" fillId="10" borderId="14" xfId="9" applyNumberFormat="1" applyFont="1" applyFill="1" applyBorder="1" applyAlignment="1">
      <alignment horizontal="right" vertical="top"/>
    </xf>
    <xf numFmtId="4" fontId="52" fillId="0" borderId="14" xfId="9" applyNumberFormat="1" applyFont="1" applyBorder="1" applyAlignment="1">
      <alignment horizontal="right" vertical="top"/>
    </xf>
    <xf numFmtId="0" fontId="52" fillId="0" borderId="14" xfId="9" applyNumberFormat="1" applyFont="1" applyBorder="1" applyAlignment="1">
      <alignment horizontal="right" vertical="top"/>
    </xf>
    <xf numFmtId="4" fontId="53" fillId="10" borderId="4" xfId="10" applyNumberFormat="1" applyFont="1" applyFill="1" applyBorder="1" applyAlignment="1">
      <alignment horizontal="right" vertical="top"/>
    </xf>
    <xf numFmtId="168" fontId="53" fillId="10" borderId="4" xfId="10" applyNumberFormat="1" applyFont="1" applyFill="1" applyBorder="1" applyAlignment="1">
      <alignment horizontal="right" vertical="top"/>
    </xf>
    <xf numFmtId="4" fontId="52" fillId="10" borderId="4" xfId="10" applyNumberFormat="1" applyFont="1" applyFill="1" applyBorder="1" applyAlignment="1">
      <alignment horizontal="right" vertical="top"/>
    </xf>
    <xf numFmtId="168" fontId="52" fillId="10" borderId="4" xfId="10" applyNumberFormat="1" applyFont="1" applyFill="1" applyBorder="1" applyAlignment="1">
      <alignment horizontal="right" vertical="top"/>
    </xf>
    <xf numFmtId="4" fontId="52" fillId="0" borderId="4" xfId="10" applyNumberFormat="1" applyFont="1" applyBorder="1" applyAlignment="1">
      <alignment horizontal="right" vertical="top"/>
    </xf>
    <xf numFmtId="168" fontId="52" fillId="0" borderId="4" xfId="10" applyNumberFormat="1" applyFont="1" applyBorder="1" applyAlignment="1">
      <alignment horizontal="right" vertical="top"/>
    </xf>
    <xf numFmtId="4" fontId="10" fillId="0" borderId="0" xfId="0" applyNumberFormat="1" applyFont="1"/>
    <xf numFmtId="0" fontId="19" fillId="7" borderId="4" xfId="0" applyFont="1" applyFill="1" applyBorder="1" applyAlignment="1">
      <alignment vertical="center" wrapText="1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19" fillId="7" borderId="4" xfId="0" applyFont="1" applyFill="1" applyBorder="1" applyAlignment="1">
      <alignment horizontal="left" vertical="center" wrapText="1"/>
    </xf>
    <xf numFmtId="0" fontId="47" fillId="0" borderId="4" xfId="0" applyFont="1" applyBorder="1" applyAlignment="1">
      <alignment horizontal="left"/>
    </xf>
    <xf numFmtId="0" fontId="44" fillId="0" borderId="4" xfId="0" applyFont="1" applyFill="1" applyBorder="1" applyAlignment="1">
      <alignment horizontal="left" vertical="center" wrapText="1"/>
    </xf>
    <xf numFmtId="4" fontId="55" fillId="6" borderId="4" xfId="0" applyNumberFormat="1" applyFont="1" applyFill="1" applyBorder="1" applyAlignment="1">
      <alignment horizontal="right" vertical="center" wrapText="1"/>
    </xf>
    <xf numFmtId="4" fontId="44" fillId="0" borderId="4" xfId="0" applyNumberFormat="1" applyFont="1" applyFill="1" applyBorder="1" applyAlignment="1">
      <alignment horizontal="right" vertical="center" wrapText="1"/>
    </xf>
    <xf numFmtId="0" fontId="56" fillId="0" borderId="4" xfId="0" applyFont="1" applyBorder="1" applyAlignment="1">
      <alignment horizontal="left"/>
    </xf>
    <xf numFmtId="0" fontId="55" fillId="6" borderId="4" xfId="0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top" wrapText="1"/>
    </xf>
    <xf numFmtId="4" fontId="23" fillId="0" borderId="4" xfId="0" applyNumberFormat="1" applyFont="1" applyFill="1" applyBorder="1" applyAlignment="1">
      <alignment horizontal="center" vertical="top" wrapText="1"/>
    </xf>
    <xf numFmtId="0" fontId="49" fillId="0" borderId="4" xfId="0" applyFont="1" applyBorder="1" applyAlignment="1">
      <alignment horizontal="center"/>
    </xf>
    <xf numFmtId="4" fontId="48" fillId="0" borderId="4" xfId="0" applyNumberFormat="1" applyFont="1" applyFill="1" applyBorder="1" applyAlignment="1" applyProtection="1">
      <alignment horizontal="center" vertical="top" wrapText="1"/>
    </xf>
    <xf numFmtId="0" fontId="56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57" fillId="0" borderId="4" xfId="0" applyFont="1" applyBorder="1" applyAlignment="1">
      <alignment horizontal="left" vertical="center"/>
    </xf>
    <xf numFmtId="14" fontId="48" fillId="0" borderId="4" xfId="0" applyNumberFormat="1" applyFont="1" applyFill="1" applyBorder="1" applyAlignment="1" applyProtection="1">
      <alignment horizontal="left" vertical="top" wrapText="1" readingOrder="1"/>
    </xf>
    <xf numFmtId="0" fontId="47" fillId="0" borderId="4" xfId="0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left" vertical="center"/>
    </xf>
    <xf numFmtId="14" fontId="58" fillId="0" borderId="4" xfId="0" applyNumberFormat="1" applyFont="1" applyFill="1" applyBorder="1" applyAlignment="1">
      <alignment horizontal="left" vertical="center"/>
    </xf>
    <xf numFmtId="0" fontId="53" fillId="10" borderId="4" xfId="10" applyNumberFormat="1" applyFont="1" applyFill="1" applyBorder="1" applyAlignment="1">
      <alignment horizontal="left" vertical="top" wrapText="1"/>
    </xf>
    <xf numFmtId="0" fontId="52" fillId="10" borderId="4" xfId="10" applyNumberFormat="1" applyFont="1" applyFill="1" applyBorder="1" applyAlignment="1">
      <alignment horizontal="left" vertical="top" wrapText="1" indent="2"/>
    </xf>
    <xf numFmtId="0" fontId="52" fillId="0" borderId="4" xfId="10" applyNumberFormat="1" applyFont="1" applyBorder="1" applyAlignment="1">
      <alignment horizontal="left" vertical="top" wrapText="1" indent="4"/>
    </xf>
    <xf numFmtId="0" fontId="52" fillId="0" borderId="4" xfId="10" applyNumberFormat="1" applyFont="1" applyBorder="1" applyAlignment="1">
      <alignment horizontal="left" vertical="top" wrapText="1" indent="6"/>
    </xf>
    <xf numFmtId="4" fontId="0" fillId="0" borderId="2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6" fillId="0" borderId="0" xfId="5" applyFont="1" applyAlignment="1">
      <alignment horizontal="center"/>
    </xf>
    <xf numFmtId="0" fontId="4" fillId="0" borderId="0" xfId="0" applyFont="1" applyAlignment="1">
      <alignment horizontal="center" vertical="top"/>
    </xf>
    <xf numFmtId="0" fontId="27" fillId="0" borderId="0" xfId="3" applyFont="1" applyAlignment="1">
      <alignment horizontal="center"/>
    </xf>
    <xf numFmtId="0" fontId="33" fillId="0" borderId="0" xfId="4" applyFont="1" applyFill="1" applyAlignment="1">
      <alignment horizontal="center" vertical="center" wrapText="1"/>
    </xf>
    <xf numFmtId="0" fontId="32" fillId="0" borderId="0" xfId="4" applyAlignment="1">
      <alignment horizontal="left" vertical="center" wrapText="1"/>
    </xf>
    <xf numFmtId="0" fontId="34" fillId="0" borderId="0" xfId="4" applyFont="1" applyFill="1" applyAlignment="1">
      <alignment horizontal="left" vertical="center" wrapText="1"/>
    </xf>
    <xf numFmtId="0" fontId="35" fillId="0" borderId="0" xfId="4" applyFont="1" applyFill="1" applyAlignment="1">
      <alignment horizontal="left" vertical="top"/>
    </xf>
    <xf numFmtId="0" fontId="21" fillId="0" borderId="0" xfId="4" applyFont="1" applyFill="1" applyAlignment="1">
      <alignment horizontal="left" vertical="top"/>
    </xf>
    <xf numFmtId="0" fontId="11" fillId="9" borderId="0" xfId="0" applyFont="1" applyFill="1" applyAlignment="1">
      <alignment horizontal="center" vertical="top"/>
    </xf>
    <xf numFmtId="0" fontId="20" fillId="0" borderId="4" xfId="3" applyFont="1" applyBorder="1" applyAlignment="1">
      <alignment horizontal="center"/>
    </xf>
  </cellXfs>
  <cellStyles count="11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_1-Хом аше ва мат" xfId="6"/>
    <cellStyle name="Обычный_2-Махсулот сотиш" xfId="9"/>
    <cellStyle name="Обычный_3-Импорт" xfId="10"/>
    <cellStyle name="Обычный_4-Хизматлар" xfId="7"/>
    <cellStyle name="Обычный_6-Эл.эн.газ сув" xfId="8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123825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86;&#1073;&#1084;&#1077;&#1085;\&#1086;&#1073;&#1084;&#1077;&#1085;\&#1086;&#1073;&#1084;&#1077;&#1085;\&#1086;&#1073;&#1084;&#1077;&#1085;\&#1086;&#1073;&#1084;&#1077;&#1085;\&#1086;&#1073;&#1084;&#1077;&#1085;\Users\admin\Desktop\&#1054;&#1041;_69.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86;&#1073;&#1084;&#1077;&#1085;\&#1086;&#1073;&#1084;&#1077;&#1085;\&#1052;&#1072;&#1093;&#1072;&#1090;&#1086;&#1074;%20&#1064;&#1091;&#1093;&#1088;&#1072;&#1090;%20&#1069;&#1055;&#1054;\&#1050;&#1059;&#1047;&#1040;&#1058;&#1059;&#1042;%20&#1050;&#1045;&#1053;&#1043;&#1040;&#1064;&#1048;\2023%20&#1081;&#1080;&#1083;%20&#1050;&#1091;&#1079;&#1072;&#1090;&#1091;&#1074;%20&#1082;&#1077;&#1085;&#1075;&#1072;&#1096;&#1080;\1-&#1081;&#1080;&#1171;&#1080;&#1083;&#1080;&#1096;&#1080;%2027%20%20&#1080;&#1102;&#1085;&#1100;%20%202023%20&#1081;&#1080;&#1083;\1%20&#1081;&#1080;&#1171;&#1080;&#1083;&#1080;&#1096;%20%20&#1073;&#1072;&#1105;&#1085;&#1085;&#1086;&#1084;&#1072;%20&#1080;&#1083;&#1086;&#1074;&#1072;&#1083;&#1072;&#1088;&#1080;\7-&#1084;&#1072;&#1089;&#1072;&#1083;&#1072;%209-&#1080;&#1083;&#1086;&#1074;&#1072;%20&#1058;&#1072;&#1092;&#1090;&#1080;&#1096;%20&#1082;&#1086;&#1084;&#1080;&#1089;&#1089;&#1080;&#1103;&#1089;&#1080;%20%20&#1093;&#1080;&#1089;&#1086;&#1073;&#1086;&#1090;%201%20%20&#1103;&#1088;&#1080;&#1084;%20&#1081;&#1080;&#1083;&#1083;&#1080;&#1082;%20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0">
          <cell r="E170">
            <v>4816308558.7799997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Хом аше ва мат"/>
      <sheetName val="3-Импорт "/>
      <sheetName val="2-Махсулот сотиш"/>
      <sheetName val="3-Хизматлар"/>
      <sheetName val="5-Пудратчи"/>
      <sheetName val="6-Эл.эн.газ сув"/>
      <sheetName val="7-Гос.зак."/>
      <sheetName val="7.1-xarid.uzex.uz"/>
      <sheetName val="7.1-Магазин хт харид"/>
      <sheetName val="7.2-Конкурс-Отб.наил.предл."/>
      <sheetName val="7.3.-Прямые закупки за 2022"/>
      <sheetName val="7.4.-Аукцион"/>
      <sheetName val="7.5.-СПОТ_харид"/>
      <sheetName val="7.6.-СПОТ_сотиш"/>
      <sheetName val="8-coopere"/>
      <sheetName val="Восстановлен 202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C28" t="str">
            <v>Пшеница</v>
          </cell>
        </row>
        <row r="29">
          <cell r="C29" t="str">
            <v>Труба полиэтиленовая ПЭГК d-500 SN8 ООО VIKAAZ PLAST</v>
          </cell>
        </row>
        <row r="30">
          <cell r="C30" t="str">
            <v>Дизельное топливо ЭКО ООО "Бухарский НПЗ"</v>
          </cell>
        </row>
        <row r="31">
          <cell r="C31" t="str">
            <v xml:space="preserve">Щебень из плотных горных пород для строительных работ фракции  5до 20мм  OOO Shoxjaxon Qurilish  </v>
          </cell>
        </row>
        <row r="32">
          <cell r="C32" t="str">
            <v>Двуокись углерода твёрдая (сухой лёд), АО "Максам Чирчик"</v>
          </cell>
        </row>
        <row r="33">
          <cell r="C33" t="str">
            <v>Портландцемент ЦЕМ II/А-Г 32,5H (предназначен для тарир в бумаж меш 50 кг) АО "Ахангаранцемент"</v>
          </cell>
        </row>
        <row r="34">
          <cell r="C34" t="str">
            <v>Карбамид марки "А", меш АО "Максам-Чирчик"</v>
          </cell>
        </row>
        <row r="35">
          <cell r="C35" t="str">
            <v>Водоэмульсионная краска ВДАК 111 ООО STM Color</v>
          </cell>
        </row>
        <row r="36">
          <cell r="C36" t="str">
            <v>Каустическая сода чешуйчатая 98% ООО "ASR KIMYO INVEST"</v>
          </cell>
        </row>
        <row r="37">
          <cell r="C37" t="str">
            <v>ООО SALT MINING</v>
          </cell>
        </row>
        <row r="38">
          <cell r="C38" t="str">
            <v>Эмаль ПФ 115 ООО STM Color</v>
          </cell>
        </row>
        <row r="39">
          <cell r="C39" t="str">
            <v>Грунтовка на акриловой основе "STM COLOR" ООО</v>
          </cell>
        </row>
        <row r="40">
          <cell r="C40" t="str">
            <v>Сухая строительная смесь OOO STM COLOR</v>
          </cell>
        </row>
        <row r="41">
          <cell r="C41" t="str">
            <v xml:space="preserve">Песок из отсевов дробления для строительных работ  OOO Shoxjaxon Qurilish  </v>
          </cell>
        </row>
        <row r="42">
          <cell r="C42" t="str">
            <v>Разбавитель NS OOO STM COLOR</v>
          </cell>
        </row>
        <row r="43">
          <cell r="C43" t="str">
            <v>Теплоизоляционный материал стекловата Рулон с фольгой 15м2(12=12500*1200*50)  СП ООО ECOCLIMAT</v>
          </cell>
        </row>
        <row r="44">
          <cell r="C44" t="str">
            <v>Лист гладкий из оцинкованной стали тол. 0,35мм.  ХК DONIYOR METALL INVEST</v>
          </cell>
        </row>
        <row r="45">
          <cell r="C45" t="str">
            <v>Кафельный клей мешок 20 кг  ООО "STMCOLOR"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xarid.uzex.uz/ru-RU/competitive/resultitem/9125058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6"/>
  <sheetViews>
    <sheetView tabSelected="1" view="pageBreakPreview" zoomScaleNormal="130" zoomScaleSheetLayoutView="100" workbookViewId="0">
      <pane ySplit="5" topLeftCell="A6" activePane="bottomLeft" state="frozen"/>
      <selection pane="bottomLeft" activeCell="A2" sqref="A2:B3"/>
    </sheetView>
  </sheetViews>
  <sheetFormatPr defaultRowHeight="12"/>
  <cols>
    <col min="1" max="1" width="83.5703125" style="12" customWidth="1"/>
    <col min="2" max="2" width="24.28515625" style="158" customWidth="1"/>
    <col min="3" max="5" width="9.140625" style="13"/>
    <col min="6" max="6" width="13.42578125" style="13" bestFit="1" customWidth="1"/>
    <col min="7" max="16384" width="9.140625" style="13"/>
  </cols>
  <sheetData>
    <row r="1" spans="1:2">
      <c r="B1" s="155" t="s">
        <v>6</v>
      </c>
    </row>
    <row r="2" spans="1:2" ht="15.75">
      <c r="A2" s="1" t="s">
        <v>0</v>
      </c>
      <c r="B2" s="1"/>
    </row>
    <row r="3" spans="1:2" ht="15.75">
      <c r="A3" s="1" t="s">
        <v>873</v>
      </c>
      <c r="B3" s="1"/>
    </row>
    <row r="4" spans="1:2">
      <c r="A4" s="76"/>
      <c r="B4" s="158" t="s">
        <v>277</v>
      </c>
    </row>
    <row r="5" spans="1:2">
      <c r="A5" s="89" t="s">
        <v>1</v>
      </c>
      <c r="B5" s="190" t="s">
        <v>2</v>
      </c>
    </row>
    <row r="6" spans="1:2">
      <c r="A6" s="225" t="s">
        <v>534</v>
      </c>
      <c r="B6" s="228">
        <v>341376000</v>
      </c>
    </row>
    <row r="7" spans="1:2">
      <c r="A7" s="226" t="s">
        <v>535</v>
      </c>
      <c r="B7" s="229">
        <v>341376000</v>
      </c>
    </row>
    <row r="8" spans="1:2">
      <c r="A8" s="225" t="s">
        <v>536</v>
      </c>
      <c r="B8" s="228">
        <v>26409600</v>
      </c>
    </row>
    <row r="9" spans="1:2">
      <c r="A9" s="226" t="s">
        <v>537</v>
      </c>
      <c r="B9" s="229">
        <v>26409600</v>
      </c>
    </row>
    <row r="10" spans="1:2">
      <c r="A10" s="225" t="s">
        <v>538</v>
      </c>
      <c r="B10" s="228">
        <v>220000</v>
      </c>
    </row>
    <row r="11" spans="1:2">
      <c r="A11" s="226" t="s">
        <v>539</v>
      </c>
      <c r="B11" s="229">
        <v>220000</v>
      </c>
    </row>
    <row r="12" spans="1:2">
      <c r="A12" s="225" t="s">
        <v>540</v>
      </c>
      <c r="B12" s="228">
        <v>12786620</v>
      </c>
    </row>
    <row r="13" spans="1:2">
      <c r="A13" s="226" t="s">
        <v>541</v>
      </c>
      <c r="B13" s="229">
        <v>12786620</v>
      </c>
    </row>
    <row r="14" spans="1:2">
      <c r="A14" s="225" t="s">
        <v>542</v>
      </c>
      <c r="B14" s="228">
        <v>180000000</v>
      </c>
    </row>
    <row r="15" spans="1:2">
      <c r="A15" s="226" t="s">
        <v>543</v>
      </c>
      <c r="B15" s="229">
        <v>165000000</v>
      </c>
    </row>
    <row r="16" spans="1:2">
      <c r="A16" s="226" t="s">
        <v>544</v>
      </c>
      <c r="B16" s="229">
        <v>15000000</v>
      </c>
    </row>
    <row r="17" spans="1:2">
      <c r="A17" s="225" t="s">
        <v>545</v>
      </c>
      <c r="B17" s="228">
        <v>39200000</v>
      </c>
    </row>
    <row r="18" spans="1:2">
      <c r="A18" s="226" t="s">
        <v>546</v>
      </c>
      <c r="B18" s="229">
        <v>39200000</v>
      </c>
    </row>
    <row r="19" spans="1:2">
      <c r="A19" s="225" t="s">
        <v>547</v>
      </c>
      <c r="B19" s="228">
        <v>95043200</v>
      </c>
    </row>
    <row r="20" spans="1:2">
      <c r="A20" s="226" t="s">
        <v>548</v>
      </c>
      <c r="B20" s="229">
        <v>9826880</v>
      </c>
    </row>
    <row r="21" spans="1:2">
      <c r="A21" s="226" t="s">
        <v>549</v>
      </c>
      <c r="B21" s="229">
        <v>7454720</v>
      </c>
    </row>
    <row r="22" spans="1:2">
      <c r="A22" s="226" t="s">
        <v>550</v>
      </c>
      <c r="B22" s="229">
        <v>8422400</v>
      </c>
    </row>
    <row r="23" spans="1:2">
      <c r="A23" s="226" t="s">
        <v>551</v>
      </c>
      <c r="B23" s="229">
        <v>16408000</v>
      </c>
    </row>
    <row r="24" spans="1:2">
      <c r="A24" s="226" t="s">
        <v>552</v>
      </c>
      <c r="B24" s="229">
        <v>37856000</v>
      </c>
    </row>
    <row r="25" spans="1:2">
      <c r="A25" s="226" t="s">
        <v>553</v>
      </c>
      <c r="B25" s="229">
        <v>15075200</v>
      </c>
    </row>
    <row r="26" spans="1:2">
      <c r="A26" s="225" t="s">
        <v>554</v>
      </c>
      <c r="B26" s="228">
        <v>16436000</v>
      </c>
    </row>
    <row r="27" spans="1:2">
      <c r="A27" s="226" t="s">
        <v>555</v>
      </c>
      <c r="B27" s="229">
        <v>16436000</v>
      </c>
    </row>
    <row r="28" spans="1:2">
      <c r="A28" s="225" t="s">
        <v>556</v>
      </c>
      <c r="B28" s="228">
        <v>537040</v>
      </c>
    </row>
    <row r="29" spans="1:2">
      <c r="A29" s="226" t="s">
        <v>557</v>
      </c>
      <c r="B29" s="229">
        <v>537040</v>
      </c>
    </row>
    <row r="30" spans="1:2">
      <c r="A30" s="225" t="s">
        <v>558</v>
      </c>
      <c r="B30" s="228">
        <v>77678944</v>
      </c>
    </row>
    <row r="31" spans="1:2">
      <c r="A31" s="226" t="s">
        <v>559</v>
      </c>
      <c r="B31" s="229">
        <v>77678944</v>
      </c>
    </row>
    <row r="32" spans="1:2">
      <c r="A32" s="225" t="s">
        <v>560</v>
      </c>
      <c r="B32" s="228">
        <v>39490000</v>
      </c>
    </row>
    <row r="33" spans="1:2">
      <c r="A33" s="226" t="s">
        <v>561</v>
      </c>
      <c r="B33" s="229">
        <v>39490000</v>
      </c>
    </row>
    <row r="34" spans="1:2">
      <c r="A34" s="225" t="s">
        <v>562</v>
      </c>
      <c r="B34" s="228">
        <v>289311798.63999999</v>
      </c>
    </row>
    <row r="35" spans="1:2">
      <c r="A35" s="226" t="s">
        <v>563</v>
      </c>
      <c r="B35" s="229">
        <v>30095997.68</v>
      </c>
    </row>
    <row r="36" spans="1:2">
      <c r="A36" s="226" t="s">
        <v>564</v>
      </c>
      <c r="B36" s="229">
        <v>259215800.96000001</v>
      </c>
    </row>
    <row r="37" spans="1:2">
      <c r="A37" s="225" t="s">
        <v>565</v>
      </c>
      <c r="B37" s="228">
        <v>20188000</v>
      </c>
    </row>
    <row r="38" spans="1:2">
      <c r="A38" s="226" t="s">
        <v>566</v>
      </c>
      <c r="B38" s="229">
        <v>20188000</v>
      </c>
    </row>
    <row r="39" spans="1:2">
      <c r="A39" s="225" t="s">
        <v>567</v>
      </c>
      <c r="B39" s="228">
        <v>16000000</v>
      </c>
    </row>
    <row r="40" spans="1:2">
      <c r="A40" s="226" t="s">
        <v>568</v>
      </c>
      <c r="B40" s="229">
        <v>6000000</v>
      </c>
    </row>
    <row r="41" spans="1:2">
      <c r="A41" s="226" t="s">
        <v>569</v>
      </c>
      <c r="B41" s="229">
        <v>10000000</v>
      </c>
    </row>
    <row r="42" spans="1:2">
      <c r="A42" s="225" t="s">
        <v>570</v>
      </c>
      <c r="B42" s="228">
        <v>2233000</v>
      </c>
    </row>
    <row r="43" spans="1:2">
      <c r="A43" s="226" t="s">
        <v>571</v>
      </c>
      <c r="B43" s="229">
        <v>504000</v>
      </c>
    </row>
    <row r="44" spans="1:2">
      <c r="A44" s="226" t="s">
        <v>572</v>
      </c>
      <c r="B44" s="229">
        <v>504000</v>
      </c>
    </row>
    <row r="45" spans="1:2">
      <c r="A45" s="226" t="s">
        <v>573</v>
      </c>
      <c r="B45" s="229">
        <v>1225000</v>
      </c>
    </row>
    <row r="46" spans="1:2">
      <c r="A46" s="225" t="s">
        <v>574</v>
      </c>
      <c r="B46" s="228">
        <v>20001240</v>
      </c>
    </row>
    <row r="47" spans="1:2">
      <c r="A47" s="226" t="s">
        <v>575</v>
      </c>
      <c r="B47" s="229">
        <v>20001240</v>
      </c>
    </row>
    <row r="48" spans="1:2">
      <c r="A48" s="225" t="s">
        <v>576</v>
      </c>
      <c r="B48" s="228">
        <v>11413052</v>
      </c>
    </row>
    <row r="49" spans="1:2">
      <c r="A49" s="226" t="s">
        <v>577</v>
      </c>
      <c r="B49" s="229">
        <v>3622500</v>
      </c>
    </row>
    <row r="50" spans="1:2">
      <c r="A50" s="226" t="s">
        <v>578</v>
      </c>
      <c r="B50" s="229">
        <v>7790552</v>
      </c>
    </row>
    <row r="51" spans="1:2">
      <c r="A51" s="225" t="s">
        <v>579</v>
      </c>
      <c r="B51" s="228">
        <v>263132800</v>
      </c>
    </row>
    <row r="52" spans="1:2">
      <c r="A52" s="226" t="s">
        <v>580</v>
      </c>
      <c r="B52" s="229">
        <v>3684800</v>
      </c>
    </row>
    <row r="53" spans="1:2">
      <c r="A53" s="226" t="s">
        <v>581</v>
      </c>
      <c r="B53" s="229">
        <v>5264000</v>
      </c>
    </row>
    <row r="54" spans="1:2">
      <c r="A54" s="226" t="s">
        <v>582</v>
      </c>
      <c r="B54" s="229">
        <v>254184000</v>
      </c>
    </row>
    <row r="55" spans="1:2">
      <c r="A55" s="225" t="s">
        <v>583</v>
      </c>
      <c r="B55" s="228">
        <v>33131999.780000001</v>
      </c>
    </row>
    <row r="56" spans="1:2">
      <c r="A56" s="226" t="s">
        <v>584</v>
      </c>
      <c r="B56" s="229">
        <v>33131999.780000001</v>
      </c>
    </row>
    <row r="57" spans="1:2">
      <c r="A57" s="225" t="s">
        <v>585</v>
      </c>
      <c r="B57" s="228">
        <v>39700000</v>
      </c>
    </row>
    <row r="58" spans="1:2">
      <c r="A58" s="226" t="s">
        <v>586</v>
      </c>
      <c r="B58" s="229">
        <v>9500000</v>
      </c>
    </row>
    <row r="59" spans="1:2">
      <c r="A59" s="226" t="s">
        <v>587</v>
      </c>
      <c r="B59" s="229">
        <v>15200000</v>
      </c>
    </row>
    <row r="60" spans="1:2">
      <c r="A60" s="226" t="s">
        <v>588</v>
      </c>
      <c r="B60" s="229">
        <v>15000000</v>
      </c>
    </row>
    <row r="61" spans="1:2">
      <c r="A61" s="225" t="s">
        <v>589</v>
      </c>
      <c r="B61" s="228">
        <v>8018241000</v>
      </c>
    </row>
    <row r="62" spans="1:2">
      <c r="A62" s="226" t="s">
        <v>590</v>
      </c>
      <c r="B62" s="229">
        <v>1418241000</v>
      </c>
    </row>
    <row r="63" spans="1:2">
      <c r="A63" s="226" t="s">
        <v>591</v>
      </c>
      <c r="B63" s="229">
        <v>3300000000</v>
      </c>
    </row>
    <row r="64" spans="1:2">
      <c r="A64" s="226" t="s">
        <v>592</v>
      </c>
      <c r="B64" s="229">
        <v>3300000000</v>
      </c>
    </row>
    <row r="65" spans="1:2">
      <c r="A65" s="225" t="s">
        <v>593</v>
      </c>
      <c r="B65" s="228">
        <v>3520000</v>
      </c>
    </row>
    <row r="66" spans="1:2">
      <c r="A66" s="226" t="s">
        <v>594</v>
      </c>
      <c r="B66" s="229">
        <v>3520000</v>
      </c>
    </row>
    <row r="67" spans="1:2">
      <c r="A67" s="225" t="s">
        <v>595</v>
      </c>
      <c r="B67" s="228">
        <v>7706699.0999999996</v>
      </c>
    </row>
    <row r="68" spans="1:2">
      <c r="A68" s="226" t="s">
        <v>596</v>
      </c>
      <c r="B68" s="229">
        <v>7706699.0999999996</v>
      </c>
    </row>
    <row r="69" spans="1:2" ht="22.5">
      <c r="A69" s="225" t="s">
        <v>597</v>
      </c>
      <c r="B69" s="228">
        <v>29025000000</v>
      </c>
    </row>
    <row r="70" spans="1:2">
      <c r="A70" s="226" t="s">
        <v>598</v>
      </c>
      <c r="B70" s="229">
        <v>3000000000</v>
      </c>
    </row>
    <row r="71" spans="1:2">
      <c r="A71" s="226" t="s">
        <v>599</v>
      </c>
      <c r="B71" s="229">
        <v>1500000000</v>
      </c>
    </row>
    <row r="72" spans="1:2">
      <c r="A72" s="226" t="s">
        <v>600</v>
      </c>
      <c r="B72" s="229">
        <v>900000000</v>
      </c>
    </row>
    <row r="73" spans="1:2">
      <c r="A73" s="226" t="s">
        <v>601</v>
      </c>
      <c r="B73" s="229">
        <v>600000000</v>
      </c>
    </row>
    <row r="74" spans="1:2">
      <c r="A74" s="226" t="s">
        <v>602</v>
      </c>
      <c r="B74" s="229">
        <v>3075000000</v>
      </c>
    </row>
    <row r="75" spans="1:2">
      <c r="A75" s="226" t="s">
        <v>603</v>
      </c>
      <c r="B75" s="229">
        <v>3000000000</v>
      </c>
    </row>
    <row r="76" spans="1:2">
      <c r="A76" s="226" t="s">
        <v>604</v>
      </c>
      <c r="B76" s="229">
        <v>6000000000</v>
      </c>
    </row>
    <row r="77" spans="1:2">
      <c r="A77" s="226" t="s">
        <v>605</v>
      </c>
      <c r="B77" s="229">
        <v>2700000000</v>
      </c>
    </row>
    <row r="78" spans="1:2">
      <c r="A78" s="226" t="s">
        <v>606</v>
      </c>
      <c r="B78" s="229">
        <v>300000000</v>
      </c>
    </row>
    <row r="79" spans="1:2">
      <c r="A79" s="226" t="s">
        <v>607</v>
      </c>
      <c r="B79" s="229">
        <v>1500000000</v>
      </c>
    </row>
    <row r="80" spans="1:2">
      <c r="A80" s="226" t="s">
        <v>608</v>
      </c>
      <c r="B80" s="229">
        <v>1500000000</v>
      </c>
    </row>
    <row r="81" spans="1:2">
      <c r="A81" s="226" t="s">
        <v>609</v>
      </c>
      <c r="B81" s="229">
        <v>1500000000</v>
      </c>
    </row>
    <row r="82" spans="1:2">
      <c r="A82" s="226" t="s">
        <v>610</v>
      </c>
      <c r="B82" s="229">
        <v>1500000000</v>
      </c>
    </row>
    <row r="83" spans="1:2">
      <c r="A83" s="226" t="s">
        <v>611</v>
      </c>
      <c r="B83" s="229">
        <v>540000000</v>
      </c>
    </row>
    <row r="84" spans="1:2">
      <c r="A84" s="226" t="s">
        <v>612</v>
      </c>
      <c r="B84" s="229">
        <v>1410000000</v>
      </c>
    </row>
    <row r="85" spans="1:2">
      <c r="A85" s="225" t="s">
        <v>613</v>
      </c>
      <c r="B85" s="228">
        <v>46460000</v>
      </c>
    </row>
    <row r="86" spans="1:2">
      <c r="A86" s="226" t="s">
        <v>614</v>
      </c>
      <c r="B86" s="229">
        <v>46460000</v>
      </c>
    </row>
    <row r="87" spans="1:2">
      <c r="A87" s="225" t="s">
        <v>615</v>
      </c>
      <c r="B87" s="228">
        <v>117600</v>
      </c>
    </row>
    <row r="88" spans="1:2">
      <c r="A88" s="226" t="s">
        <v>616</v>
      </c>
      <c r="B88" s="229">
        <v>117600</v>
      </c>
    </row>
    <row r="89" spans="1:2">
      <c r="A89" s="225" t="s">
        <v>617</v>
      </c>
      <c r="B89" s="228">
        <v>732500</v>
      </c>
    </row>
    <row r="90" spans="1:2">
      <c r="A90" s="226" t="s">
        <v>618</v>
      </c>
      <c r="B90" s="229">
        <v>115000</v>
      </c>
    </row>
    <row r="91" spans="1:2">
      <c r="A91" s="226" t="s">
        <v>619</v>
      </c>
      <c r="B91" s="229">
        <v>617500</v>
      </c>
    </row>
    <row r="92" spans="1:2">
      <c r="A92" s="225" t="s">
        <v>620</v>
      </c>
      <c r="B92" s="228">
        <v>6604400</v>
      </c>
    </row>
    <row r="93" spans="1:2">
      <c r="A93" s="226" t="s">
        <v>621</v>
      </c>
      <c r="B93" s="229">
        <v>5104400</v>
      </c>
    </row>
    <row r="94" spans="1:2">
      <c r="A94" s="226" t="s">
        <v>622</v>
      </c>
      <c r="B94" s="229">
        <v>1500000</v>
      </c>
    </row>
    <row r="95" spans="1:2">
      <c r="A95" s="225" t="s">
        <v>623</v>
      </c>
      <c r="B95" s="228">
        <v>29000000</v>
      </c>
    </row>
    <row r="96" spans="1:2">
      <c r="A96" s="226" t="s">
        <v>624</v>
      </c>
      <c r="B96" s="229">
        <v>29000000</v>
      </c>
    </row>
    <row r="97" spans="1:2">
      <c r="A97" s="225" t="s">
        <v>625</v>
      </c>
      <c r="B97" s="228">
        <v>1676040</v>
      </c>
    </row>
    <row r="98" spans="1:2">
      <c r="A98" s="226" t="s">
        <v>626</v>
      </c>
      <c r="B98" s="229">
        <v>1676040</v>
      </c>
    </row>
    <row r="99" spans="1:2">
      <c r="A99" s="225" t="s">
        <v>627</v>
      </c>
      <c r="B99" s="228">
        <v>7100000</v>
      </c>
    </row>
    <row r="100" spans="1:2">
      <c r="A100" s="226" t="s">
        <v>628</v>
      </c>
      <c r="B100" s="229">
        <v>7100000</v>
      </c>
    </row>
    <row r="101" spans="1:2">
      <c r="A101" s="225" t="s">
        <v>494</v>
      </c>
      <c r="B101" s="228">
        <v>70224146</v>
      </c>
    </row>
    <row r="102" spans="1:2">
      <c r="A102" s="226" t="s">
        <v>629</v>
      </c>
      <c r="B102" s="229">
        <v>70224146</v>
      </c>
    </row>
    <row r="103" spans="1:2">
      <c r="A103" s="225" t="s">
        <v>630</v>
      </c>
      <c r="B103" s="228">
        <v>4627000</v>
      </c>
    </row>
    <row r="104" spans="1:2">
      <c r="A104" s="226" t="s">
        <v>631</v>
      </c>
      <c r="B104" s="229">
        <v>4116000</v>
      </c>
    </row>
    <row r="105" spans="1:2">
      <c r="A105" s="226" t="s">
        <v>632</v>
      </c>
      <c r="B105" s="229">
        <v>511000</v>
      </c>
    </row>
    <row r="106" spans="1:2">
      <c r="A106" s="225" t="s">
        <v>633</v>
      </c>
      <c r="B106" s="228">
        <v>1041600</v>
      </c>
    </row>
    <row r="107" spans="1:2">
      <c r="A107" s="226" t="s">
        <v>634</v>
      </c>
      <c r="B107" s="229">
        <v>1041600</v>
      </c>
    </row>
    <row r="108" spans="1:2">
      <c r="A108" s="225" t="s">
        <v>635</v>
      </c>
      <c r="B108" s="228">
        <v>3035200</v>
      </c>
    </row>
    <row r="109" spans="1:2">
      <c r="A109" s="226" t="s">
        <v>636</v>
      </c>
      <c r="B109" s="229">
        <v>2352000</v>
      </c>
    </row>
    <row r="110" spans="1:2">
      <c r="A110" s="226" t="s">
        <v>637</v>
      </c>
      <c r="B110" s="229">
        <v>683200</v>
      </c>
    </row>
    <row r="111" spans="1:2">
      <c r="A111" s="225" t="s">
        <v>638</v>
      </c>
      <c r="B111" s="228">
        <v>20825000</v>
      </c>
    </row>
    <row r="112" spans="1:2">
      <c r="A112" s="226" t="s">
        <v>639</v>
      </c>
      <c r="B112" s="229">
        <v>20825000</v>
      </c>
    </row>
    <row r="113" spans="1:2">
      <c r="A113" s="225" t="s">
        <v>640</v>
      </c>
      <c r="B113" s="228">
        <v>1134000</v>
      </c>
    </row>
    <row r="114" spans="1:2">
      <c r="A114" s="226" t="s">
        <v>641</v>
      </c>
      <c r="B114" s="229">
        <v>1134000</v>
      </c>
    </row>
    <row r="115" spans="1:2">
      <c r="A115" s="225" t="s">
        <v>642</v>
      </c>
      <c r="B115" s="228">
        <v>7146500</v>
      </c>
    </row>
    <row r="116" spans="1:2">
      <c r="A116" s="226" t="s">
        <v>643</v>
      </c>
      <c r="B116" s="229">
        <v>4876500</v>
      </c>
    </row>
    <row r="117" spans="1:2">
      <c r="A117" s="226" t="s">
        <v>644</v>
      </c>
      <c r="B117" s="229">
        <v>2270000</v>
      </c>
    </row>
    <row r="118" spans="1:2">
      <c r="A118" s="225" t="s">
        <v>645</v>
      </c>
      <c r="B118" s="228">
        <v>59360</v>
      </c>
    </row>
    <row r="119" spans="1:2">
      <c r="A119" s="226" t="s">
        <v>646</v>
      </c>
      <c r="B119" s="229">
        <v>3360</v>
      </c>
    </row>
    <row r="120" spans="1:2">
      <c r="A120" s="226" t="s">
        <v>647</v>
      </c>
      <c r="B120" s="229">
        <v>5600</v>
      </c>
    </row>
    <row r="121" spans="1:2">
      <c r="A121" s="226" t="s">
        <v>648</v>
      </c>
      <c r="B121" s="229">
        <v>50400</v>
      </c>
    </row>
    <row r="122" spans="1:2">
      <c r="A122" s="225" t="s">
        <v>649</v>
      </c>
      <c r="B122" s="228">
        <v>35222537.640000001</v>
      </c>
    </row>
    <row r="123" spans="1:2">
      <c r="A123" s="226" t="s">
        <v>650</v>
      </c>
      <c r="B123" s="229">
        <v>27014817.68</v>
      </c>
    </row>
    <row r="124" spans="1:2">
      <c r="A124" s="226" t="s">
        <v>651</v>
      </c>
      <c r="B124" s="229">
        <v>8207719.96</v>
      </c>
    </row>
    <row r="125" spans="1:2">
      <c r="A125" s="225" t="s">
        <v>652</v>
      </c>
      <c r="B125" s="228">
        <v>12163401.99</v>
      </c>
    </row>
    <row r="126" spans="1:2">
      <c r="A126" s="226" t="s">
        <v>653</v>
      </c>
      <c r="B126" s="229">
        <v>12163401.99</v>
      </c>
    </row>
    <row r="127" spans="1:2">
      <c r="A127" s="225" t="s">
        <v>654</v>
      </c>
      <c r="B127" s="228">
        <v>1600000000</v>
      </c>
    </row>
    <row r="128" spans="1:2">
      <c r="A128" s="226" t="s">
        <v>655</v>
      </c>
      <c r="B128" s="229">
        <v>800000000</v>
      </c>
    </row>
    <row r="129" spans="1:2">
      <c r="A129" s="226" t="s">
        <v>656</v>
      </c>
      <c r="B129" s="229">
        <v>800000000</v>
      </c>
    </row>
    <row r="130" spans="1:2">
      <c r="A130" s="225" t="s">
        <v>657</v>
      </c>
      <c r="B130" s="228">
        <v>448000</v>
      </c>
    </row>
    <row r="131" spans="1:2">
      <c r="A131" s="226" t="s">
        <v>658</v>
      </c>
      <c r="B131" s="229">
        <v>448000</v>
      </c>
    </row>
    <row r="132" spans="1:2">
      <c r="A132" s="225" t="s">
        <v>659</v>
      </c>
      <c r="B132" s="228">
        <v>12496398400</v>
      </c>
    </row>
    <row r="133" spans="1:2">
      <c r="A133" s="226" t="s">
        <v>660</v>
      </c>
      <c r="B133" s="229">
        <v>3300000000</v>
      </c>
    </row>
    <row r="134" spans="1:2">
      <c r="A134" s="226" t="s">
        <v>661</v>
      </c>
      <c r="B134" s="229">
        <v>21134400</v>
      </c>
    </row>
    <row r="135" spans="1:2">
      <c r="A135" s="226" t="s">
        <v>662</v>
      </c>
      <c r="B135" s="229">
        <v>3300000000</v>
      </c>
    </row>
    <row r="136" spans="1:2">
      <c r="A136" s="226" t="s">
        <v>663</v>
      </c>
      <c r="B136" s="229">
        <v>3200000000</v>
      </c>
    </row>
    <row r="137" spans="1:2">
      <c r="A137" s="226" t="s">
        <v>664</v>
      </c>
      <c r="B137" s="229">
        <v>2648764000</v>
      </c>
    </row>
    <row r="138" spans="1:2">
      <c r="A138" s="226" t="s">
        <v>665</v>
      </c>
      <c r="B138" s="229">
        <v>26500000</v>
      </c>
    </row>
    <row r="139" spans="1:2">
      <c r="A139" s="225" t="s">
        <v>666</v>
      </c>
      <c r="B139" s="228">
        <v>8857435</v>
      </c>
    </row>
    <row r="140" spans="1:2">
      <c r="A140" s="226" t="s">
        <v>667</v>
      </c>
      <c r="B140" s="229">
        <v>8857435</v>
      </c>
    </row>
    <row r="141" spans="1:2">
      <c r="A141" s="225" t="s">
        <v>668</v>
      </c>
      <c r="B141" s="228">
        <v>11880000</v>
      </c>
    </row>
    <row r="142" spans="1:2">
      <c r="A142" s="226" t="s">
        <v>669</v>
      </c>
      <c r="B142" s="229">
        <v>11880000</v>
      </c>
    </row>
    <row r="143" spans="1:2">
      <c r="A143" s="225" t="s">
        <v>670</v>
      </c>
      <c r="B143" s="228">
        <v>17478160</v>
      </c>
    </row>
    <row r="144" spans="1:2">
      <c r="A144" s="226" t="s">
        <v>671</v>
      </c>
      <c r="B144" s="229">
        <v>17478160</v>
      </c>
    </row>
    <row r="145" spans="1:2">
      <c r="A145" s="225" t="s">
        <v>672</v>
      </c>
      <c r="B145" s="228">
        <v>1938000</v>
      </c>
    </row>
    <row r="146" spans="1:2">
      <c r="A146" s="226" t="s">
        <v>673</v>
      </c>
      <c r="B146" s="229">
        <v>1938000</v>
      </c>
    </row>
    <row r="147" spans="1:2">
      <c r="A147" s="225" t="s">
        <v>674</v>
      </c>
      <c r="B147" s="228">
        <v>4100000</v>
      </c>
    </row>
    <row r="148" spans="1:2">
      <c r="A148" s="226" t="s">
        <v>675</v>
      </c>
      <c r="B148" s="229">
        <v>1850000</v>
      </c>
    </row>
    <row r="149" spans="1:2">
      <c r="A149" s="226" t="s">
        <v>676</v>
      </c>
      <c r="B149" s="229">
        <v>2250000</v>
      </c>
    </row>
    <row r="150" spans="1:2">
      <c r="A150" s="225" t="s">
        <v>677</v>
      </c>
      <c r="B150" s="228">
        <v>1933421584.8899999</v>
      </c>
    </row>
    <row r="151" spans="1:2">
      <c r="A151" s="226" t="s">
        <v>678</v>
      </c>
      <c r="B151" s="229">
        <v>733439429.62</v>
      </c>
    </row>
    <row r="152" spans="1:2">
      <c r="A152" s="226" t="s">
        <v>679</v>
      </c>
      <c r="B152" s="229">
        <v>672513211.99000001</v>
      </c>
    </row>
    <row r="153" spans="1:2">
      <c r="A153" s="226" t="s">
        <v>680</v>
      </c>
      <c r="B153" s="229">
        <v>527468943.27999997</v>
      </c>
    </row>
    <row r="154" spans="1:2">
      <c r="A154" s="225" t="s">
        <v>681</v>
      </c>
      <c r="B154" s="228">
        <v>1499999</v>
      </c>
    </row>
    <row r="155" spans="1:2">
      <c r="A155" s="226" t="s">
        <v>682</v>
      </c>
      <c r="B155" s="229">
        <v>1499999</v>
      </c>
    </row>
    <row r="156" spans="1:2">
      <c r="A156" s="225" t="s">
        <v>683</v>
      </c>
      <c r="B156" s="228">
        <v>14837760</v>
      </c>
    </row>
    <row r="157" spans="1:2">
      <c r="A157" s="226" t="s">
        <v>684</v>
      </c>
      <c r="B157" s="229">
        <v>14837760</v>
      </c>
    </row>
    <row r="158" spans="1:2" ht="12.75">
      <c r="A158" s="227" t="s">
        <v>4</v>
      </c>
      <c r="B158" s="229"/>
    </row>
    <row r="159" spans="1:2">
      <c r="A159" s="191" t="s">
        <v>4</v>
      </c>
      <c r="B159" s="192">
        <f>SUM(B6:B158)/2</f>
        <v>54916785618.040001</v>
      </c>
    </row>
    <row r="160" spans="1:2">
      <c r="A160" s="75"/>
      <c r="B160" s="157">
        <f>+B156+B154+B150+B147+B145+B143+B141+B139+B132+B130+B127+B125+B122+B118+B115+B113+B111+B108+B106+B103+B101+B99+B97+B95+B92+B89+B87+B85+B69+B67+B65+B61+B57+B55+B51+B48+B46+B42+B39+B37+B34+B32+B30+B28+B26+B19+B17+B14+B12+B10+B8+B6</f>
        <v>54916785618.039993</v>
      </c>
    </row>
    <row r="173" spans="2:2">
      <c r="B173" s="183">
        <f>B159+'4-Хизматлар'!B190+'5-Пудратчи'!B9+'6-Эл.эн.газ сув'!B15</f>
        <v>74854083715.660004</v>
      </c>
    </row>
    <row r="176" spans="2:2">
      <c r="B176" s="183">
        <f>B173-'7-Гос.зак.'!K34</f>
        <v>22173312158.570007</v>
      </c>
    </row>
  </sheetData>
  <autoFilter ref="A5:F159"/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2" sqref="A2"/>
    </sheetView>
  </sheetViews>
  <sheetFormatPr defaultRowHeight="12.75"/>
  <cols>
    <col min="1" max="1" width="12.28515625" style="95" bestFit="1" customWidth="1"/>
    <col min="2" max="2" width="9.28515625" style="95" bestFit="1" customWidth="1"/>
    <col min="3" max="3" width="14.42578125" style="95" customWidth="1"/>
    <col min="4" max="4" width="33.42578125" style="95" customWidth="1"/>
    <col min="5" max="5" width="37.5703125" style="95" customWidth="1"/>
    <col min="6" max="6" width="18" style="95" customWidth="1"/>
    <col min="7" max="7" width="16" style="95" customWidth="1"/>
    <col min="8" max="8" width="21.85546875" style="95" customWidth="1"/>
    <col min="9" max="9" width="10" style="95" bestFit="1" customWidth="1"/>
    <col min="10" max="16384" width="9.140625" style="95"/>
  </cols>
  <sheetData>
    <row r="1" spans="1:9" ht="39" customHeight="1">
      <c r="A1" s="282" t="s">
        <v>1637</v>
      </c>
      <c r="B1" s="282"/>
      <c r="C1" s="282"/>
      <c r="D1" s="282"/>
      <c r="E1" s="282"/>
      <c r="F1" s="282"/>
      <c r="G1" s="282"/>
      <c r="H1" s="282"/>
      <c r="I1" s="282"/>
    </row>
    <row r="3" spans="1:9" ht="30">
      <c r="A3" s="96" t="s">
        <v>252</v>
      </c>
      <c r="B3" s="96" t="s">
        <v>25</v>
      </c>
      <c r="C3" s="96" t="s">
        <v>40</v>
      </c>
      <c r="D3" s="96" t="s">
        <v>151</v>
      </c>
      <c r="E3" s="96" t="s">
        <v>152</v>
      </c>
      <c r="F3" s="96" t="s">
        <v>153</v>
      </c>
      <c r="G3" s="96" t="s">
        <v>154</v>
      </c>
      <c r="H3" s="96" t="s">
        <v>47</v>
      </c>
    </row>
    <row r="4" spans="1:9" ht="14.25">
      <c r="A4" s="199">
        <v>1</v>
      </c>
      <c r="B4" s="254">
        <v>2015078</v>
      </c>
      <c r="C4" s="132">
        <v>45305</v>
      </c>
      <c r="D4" s="255" t="s">
        <v>470</v>
      </c>
      <c r="E4" s="254" t="s">
        <v>471</v>
      </c>
      <c r="F4" s="254">
        <v>308904237</v>
      </c>
      <c r="G4" s="127">
        <v>25</v>
      </c>
      <c r="H4" s="148">
        <v>617500</v>
      </c>
    </row>
    <row r="5" spans="1:9" ht="14.25">
      <c r="A5" s="199">
        <f t="shared" ref="A5:A11" si="0">+A4+1</f>
        <v>2</v>
      </c>
      <c r="B5" s="254">
        <v>2015076</v>
      </c>
      <c r="C5" s="132">
        <v>45305</v>
      </c>
      <c r="D5" s="255" t="s">
        <v>470</v>
      </c>
      <c r="E5" s="254" t="s">
        <v>471</v>
      </c>
      <c r="F5" s="254">
        <v>308904237</v>
      </c>
      <c r="G5" s="127">
        <v>5</v>
      </c>
      <c r="H5" s="148">
        <v>115000</v>
      </c>
    </row>
    <row r="6" spans="1:9" ht="14.25">
      <c r="A6" s="199">
        <f t="shared" si="0"/>
        <v>3</v>
      </c>
      <c r="B6" s="128">
        <v>2141795</v>
      </c>
      <c r="C6" s="132">
        <v>45367</v>
      </c>
      <c r="D6" s="255" t="s">
        <v>472</v>
      </c>
      <c r="E6" s="128" t="s">
        <v>473</v>
      </c>
      <c r="F6" s="128">
        <v>301595121</v>
      </c>
      <c r="G6" s="127">
        <v>2</v>
      </c>
      <c r="H6" s="148">
        <v>1938000</v>
      </c>
    </row>
    <row r="7" spans="1:9" ht="14.25">
      <c r="A7" s="199">
        <f t="shared" si="0"/>
        <v>4</v>
      </c>
      <c r="B7" s="254">
        <v>2141226</v>
      </c>
      <c r="C7" s="132">
        <v>45367</v>
      </c>
      <c r="D7" s="255" t="s">
        <v>474</v>
      </c>
      <c r="E7" s="254" t="s">
        <v>475</v>
      </c>
      <c r="F7" s="254">
        <v>303499849</v>
      </c>
      <c r="G7" s="127">
        <v>30</v>
      </c>
      <c r="H7" s="148">
        <v>504000</v>
      </c>
    </row>
    <row r="8" spans="1:9" ht="14.25">
      <c r="A8" s="199">
        <f t="shared" si="0"/>
        <v>5</v>
      </c>
      <c r="B8" s="254">
        <v>2141227</v>
      </c>
      <c r="C8" s="132">
        <v>45367</v>
      </c>
      <c r="D8" s="255" t="s">
        <v>474</v>
      </c>
      <c r="E8" s="254" t="s">
        <v>475</v>
      </c>
      <c r="F8" s="254">
        <v>303499849</v>
      </c>
      <c r="G8" s="127">
        <v>30</v>
      </c>
      <c r="H8" s="204">
        <v>504000</v>
      </c>
    </row>
    <row r="9" spans="1:9" ht="14.25">
      <c r="A9" s="199">
        <f t="shared" si="0"/>
        <v>6</v>
      </c>
      <c r="B9" s="128">
        <v>2189787</v>
      </c>
      <c r="C9" s="132">
        <v>45388</v>
      </c>
      <c r="D9" s="255" t="s">
        <v>1588</v>
      </c>
      <c r="E9" s="254" t="s">
        <v>1582</v>
      </c>
      <c r="F9" s="128">
        <v>300421608</v>
      </c>
      <c r="G9" s="127">
        <v>1000</v>
      </c>
      <c r="H9" s="148">
        <v>2352000</v>
      </c>
    </row>
    <row r="10" spans="1:9" ht="14.25">
      <c r="A10" s="199">
        <f t="shared" si="0"/>
        <v>7</v>
      </c>
      <c r="B10" s="128">
        <v>2277367</v>
      </c>
      <c r="C10" s="132">
        <v>45424</v>
      </c>
      <c r="D10" s="255" t="s">
        <v>1589</v>
      </c>
      <c r="E10" s="128" t="s">
        <v>1590</v>
      </c>
      <c r="F10" s="128">
        <v>306403047</v>
      </c>
      <c r="G10" s="127">
        <v>8</v>
      </c>
      <c r="H10" s="148">
        <v>2760000</v>
      </c>
    </row>
    <row r="11" spans="1:9" ht="14.25">
      <c r="A11" s="199">
        <f t="shared" si="0"/>
        <v>8</v>
      </c>
      <c r="B11" s="128">
        <v>2333948</v>
      </c>
      <c r="C11" s="132">
        <v>45442</v>
      </c>
      <c r="D11" s="255" t="s">
        <v>1591</v>
      </c>
      <c r="E11" s="128" t="s">
        <v>1592</v>
      </c>
      <c r="F11" s="128">
        <v>303055063</v>
      </c>
      <c r="G11" s="127">
        <v>2</v>
      </c>
      <c r="H11" s="148">
        <v>117600</v>
      </c>
    </row>
    <row r="12" spans="1:9" ht="15.75">
      <c r="A12" s="106"/>
      <c r="B12" s="106"/>
      <c r="C12" s="106"/>
      <c r="D12" s="106"/>
      <c r="E12" s="106"/>
      <c r="F12" s="106"/>
      <c r="G12" s="106"/>
      <c r="H12" s="114">
        <f>SUM(H4:H11)</f>
        <v>8908100</v>
      </c>
    </row>
  </sheetData>
  <autoFilter ref="B3:H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1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/>
  <cols>
    <col min="1" max="1" width="5.28515625" style="21" customWidth="1"/>
    <col min="2" max="2" width="10.28515625" style="21" customWidth="1"/>
    <col min="3" max="3" width="16.28515625" style="21" bestFit="1" customWidth="1"/>
    <col min="4" max="4" width="15.5703125" style="21" customWidth="1"/>
    <col min="5" max="5" width="18.85546875" style="72" customWidth="1"/>
    <col min="6" max="6" width="23.28515625" style="22" customWidth="1"/>
    <col min="7" max="7" width="14.7109375" style="19" customWidth="1"/>
    <col min="8" max="8" width="16.85546875" style="19" customWidth="1"/>
    <col min="9" max="16384" width="9.140625" style="21"/>
  </cols>
  <sheetData>
    <row r="1" spans="1:8">
      <c r="G1" s="19" t="s">
        <v>60</v>
      </c>
    </row>
    <row r="2" spans="1:8">
      <c r="A2" s="283" t="s">
        <v>30</v>
      </c>
      <c r="B2" s="283"/>
      <c r="C2" s="283"/>
      <c r="D2" s="283"/>
      <c r="E2" s="283"/>
      <c r="F2" s="283"/>
      <c r="G2" s="283"/>
    </row>
    <row r="3" spans="1:8">
      <c r="A3" s="283" t="s">
        <v>1633</v>
      </c>
      <c r="B3" s="283"/>
      <c r="C3" s="283"/>
      <c r="D3" s="283"/>
      <c r="E3" s="283"/>
      <c r="F3" s="283"/>
      <c r="G3" s="283"/>
    </row>
    <row r="4" spans="1:8">
      <c r="G4" s="73"/>
    </row>
    <row r="5" spans="1:8" ht="39.75" customHeight="1">
      <c r="A5" s="65"/>
      <c r="B5" s="66" t="s">
        <v>161</v>
      </c>
      <c r="C5" s="66" t="s">
        <v>162</v>
      </c>
      <c r="D5" s="66" t="s">
        <v>163</v>
      </c>
      <c r="E5" s="68" t="s">
        <v>164</v>
      </c>
      <c r="F5" s="67" t="s">
        <v>165</v>
      </c>
      <c r="G5" s="68" t="s">
        <v>166</v>
      </c>
      <c r="H5" s="68" t="s">
        <v>167</v>
      </c>
    </row>
    <row r="6" spans="1:8">
      <c r="A6" s="144">
        <v>1</v>
      </c>
      <c r="B6" s="71" t="s">
        <v>457</v>
      </c>
      <c r="C6" s="71" t="s">
        <v>173</v>
      </c>
      <c r="D6" s="71" t="s">
        <v>442</v>
      </c>
      <c r="E6" s="166">
        <v>3360</v>
      </c>
      <c r="F6" s="71" t="s">
        <v>310</v>
      </c>
      <c r="G6" s="94" t="s">
        <v>311</v>
      </c>
      <c r="H6" s="166">
        <v>3360</v>
      </c>
    </row>
    <row r="7" spans="1:8">
      <c r="A7" s="144">
        <f>A6+1</f>
        <v>2</v>
      </c>
      <c r="B7" s="71" t="s">
        <v>458</v>
      </c>
      <c r="C7" s="71" t="s">
        <v>173</v>
      </c>
      <c r="D7" s="71" t="s">
        <v>442</v>
      </c>
      <c r="E7" s="166">
        <v>5600</v>
      </c>
      <c r="F7" s="71" t="s">
        <v>310</v>
      </c>
      <c r="G7" s="94" t="s">
        <v>311</v>
      </c>
      <c r="H7" s="166">
        <v>5600</v>
      </c>
    </row>
    <row r="8" spans="1:8">
      <c r="A8" s="144">
        <f t="shared" ref="A8:A19" si="0">A7+1</f>
        <v>3</v>
      </c>
      <c r="B8" s="71" t="s">
        <v>459</v>
      </c>
      <c r="C8" s="71" t="s">
        <v>173</v>
      </c>
      <c r="D8" s="71" t="s">
        <v>442</v>
      </c>
      <c r="E8" s="166">
        <v>50400</v>
      </c>
      <c r="F8" s="71" t="s">
        <v>310</v>
      </c>
      <c r="G8" s="94" t="s">
        <v>311</v>
      </c>
      <c r="H8" s="166">
        <v>50400</v>
      </c>
    </row>
    <row r="9" spans="1:8">
      <c r="A9" s="167">
        <f t="shared" si="0"/>
        <v>4</v>
      </c>
      <c r="B9" s="145" t="s">
        <v>460</v>
      </c>
      <c r="C9" s="145" t="s">
        <v>173</v>
      </c>
      <c r="D9" s="145" t="s">
        <v>428</v>
      </c>
      <c r="E9" s="193">
        <v>18000000</v>
      </c>
      <c r="F9" s="145" t="s">
        <v>175</v>
      </c>
      <c r="G9" s="194" t="s">
        <v>278</v>
      </c>
      <c r="H9" s="193">
        <v>15200000</v>
      </c>
    </row>
    <row r="10" spans="1:8">
      <c r="A10" s="167">
        <f t="shared" si="0"/>
        <v>5</v>
      </c>
      <c r="B10" s="195" t="s">
        <v>461</v>
      </c>
      <c r="C10" s="145" t="s">
        <v>173</v>
      </c>
      <c r="D10" s="195" t="s">
        <v>384</v>
      </c>
      <c r="E10" s="196">
        <v>4939200</v>
      </c>
      <c r="F10" s="195" t="s">
        <v>462</v>
      </c>
      <c r="G10" s="195" t="s">
        <v>463</v>
      </c>
      <c r="H10" s="196">
        <v>4116000</v>
      </c>
    </row>
    <row r="11" spans="1:8">
      <c r="A11" s="144">
        <f t="shared" si="0"/>
        <v>6</v>
      </c>
      <c r="B11" s="195" t="s">
        <v>1604</v>
      </c>
      <c r="C11" s="145" t="s">
        <v>173</v>
      </c>
      <c r="D11" s="195" t="s">
        <v>1605</v>
      </c>
      <c r="E11" s="196">
        <v>18000000</v>
      </c>
      <c r="F11" s="195" t="s">
        <v>175</v>
      </c>
      <c r="G11" s="195" t="s">
        <v>278</v>
      </c>
      <c r="H11" s="196">
        <v>15000000</v>
      </c>
    </row>
    <row r="12" spans="1:8" ht="22.5">
      <c r="A12" s="144">
        <f t="shared" si="0"/>
        <v>7</v>
      </c>
      <c r="B12" s="195" t="s">
        <v>1606</v>
      </c>
      <c r="C12" s="145" t="s">
        <v>173</v>
      </c>
      <c r="D12" s="195" t="s">
        <v>1607</v>
      </c>
      <c r="E12" s="196">
        <v>10000000</v>
      </c>
      <c r="F12" s="195" t="s">
        <v>1608</v>
      </c>
      <c r="G12" s="195" t="s">
        <v>1609</v>
      </c>
      <c r="H12" s="196">
        <v>9000</v>
      </c>
    </row>
    <row r="13" spans="1:8">
      <c r="A13" s="144">
        <f t="shared" si="0"/>
        <v>8</v>
      </c>
      <c r="B13" s="195" t="s">
        <v>1610</v>
      </c>
      <c r="C13" s="145" t="s">
        <v>173</v>
      </c>
      <c r="D13" s="195" t="s">
        <v>1611</v>
      </c>
      <c r="E13" s="196">
        <v>5706000</v>
      </c>
      <c r="F13" s="195" t="s">
        <v>1612</v>
      </c>
      <c r="G13" s="195" t="s">
        <v>1613</v>
      </c>
      <c r="H13" s="196">
        <v>1676040</v>
      </c>
    </row>
    <row r="14" spans="1:8">
      <c r="A14" s="144">
        <f t="shared" si="0"/>
        <v>9</v>
      </c>
      <c r="B14" s="195" t="s">
        <v>1614</v>
      </c>
      <c r="C14" s="145" t="s">
        <v>173</v>
      </c>
      <c r="D14" s="195" t="s">
        <v>1611</v>
      </c>
      <c r="E14" s="196">
        <v>1200000</v>
      </c>
      <c r="F14" s="195" t="s">
        <v>1615</v>
      </c>
      <c r="G14" s="195" t="s">
        <v>1616</v>
      </c>
      <c r="H14" s="196">
        <v>1041600</v>
      </c>
    </row>
    <row r="15" spans="1:8">
      <c r="A15" s="144">
        <f t="shared" si="0"/>
        <v>10</v>
      </c>
      <c r="B15" s="195" t="s">
        <v>1617</v>
      </c>
      <c r="C15" s="145" t="s">
        <v>173</v>
      </c>
      <c r="D15" s="195" t="s">
        <v>1618</v>
      </c>
      <c r="E15" s="196">
        <v>300000</v>
      </c>
      <c r="F15" s="195" t="s">
        <v>1619</v>
      </c>
      <c r="G15" s="195" t="s">
        <v>1620</v>
      </c>
      <c r="H15" s="196">
        <v>220000</v>
      </c>
    </row>
    <row r="16" spans="1:8">
      <c r="A16" s="144">
        <f t="shared" si="0"/>
        <v>11</v>
      </c>
      <c r="B16" s="269" t="s">
        <v>1621</v>
      </c>
      <c r="C16" s="145" t="s">
        <v>173</v>
      </c>
      <c r="D16" s="270">
        <v>45421</v>
      </c>
      <c r="E16" s="196">
        <v>1470000</v>
      </c>
      <c r="F16" s="195" t="s">
        <v>1622</v>
      </c>
      <c r="G16" s="195">
        <v>303499849</v>
      </c>
      <c r="H16" s="196">
        <v>1225000</v>
      </c>
    </row>
    <row r="17" spans="1:8">
      <c r="A17" s="271">
        <f t="shared" si="0"/>
        <v>12</v>
      </c>
      <c r="B17" s="272" t="s">
        <v>1623</v>
      </c>
      <c r="C17" s="145" t="s">
        <v>173</v>
      </c>
      <c r="D17" s="273">
        <v>45442</v>
      </c>
      <c r="E17" s="196">
        <v>2100000</v>
      </c>
      <c r="F17" s="195" t="s">
        <v>1624</v>
      </c>
      <c r="G17" s="195">
        <v>310824424</v>
      </c>
      <c r="H17" s="196">
        <v>1500000</v>
      </c>
    </row>
    <row r="18" spans="1:8">
      <c r="A18" s="271">
        <f t="shared" si="0"/>
        <v>13</v>
      </c>
      <c r="B18" s="195" t="s">
        <v>1625</v>
      </c>
      <c r="C18" s="195" t="s">
        <v>173</v>
      </c>
      <c r="D18" s="195" t="s">
        <v>1626</v>
      </c>
      <c r="E18" s="196">
        <v>6552000</v>
      </c>
      <c r="F18" s="195" t="s">
        <v>1627</v>
      </c>
      <c r="G18" s="195" t="s">
        <v>1628</v>
      </c>
      <c r="H18" s="196">
        <v>3520000</v>
      </c>
    </row>
    <row r="19" spans="1:8" ht="22.5">
      <c r="A19" s="271">
        <f t="shared" si="0"/>
        <v>14</v>
      </c>
      <c r="B19" s="195" t="s">
        <v>1629</v>
      </c>
      <c r="C19" s="195" t="s">
        <v>173</v>
      </c>
      <c r="D19" s="195" t="s">
        <v>1630</v>
      </c>
      <c r="E19" s="196">
        <v>6300000</v>
      </c>
      <c r="F19" s="195" t="s">
        <v>1631</v>
      </c>
      <c r="G19" s="195" t="s">
        <v>1632</v>
      </c>
      <c r="H19" s="196">
        <v>5820000</v>
      </c>
    </row>
    <row r="20" spans="1:8">
      <c r="A20" s="144"/>
      <c r="B20" s="71"/>
      <c r="C20" s="71"/>
      <c r="D20" s="71"/>
      <c r="E20" s="166"/>
      <c r="F20" s="71"/>
      <c r="G20" s="71"/>
      <c r="H20" s="69"/>
    </row>
    <row r="21" spans="1:8">
      <c r="A21" s="168"/>
      <c r="B21" s="168"/>
      <c r="C21" s="168"/>
      <c r="D21" s="168"/>
      <c r="E21" s="169">
        <f>SUM(E6:E20)</f>
        <v>74626560</v>
      </c>
      <c r="F21" s="80"/>
      <c r="G21" s="170"/>
      <c r="H21" s="169">
        <f>SUM(H6:H20)</f>
        <v>49387000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view="pageBreakPreview" zoomScaleSheetLayoutView="100" workbookViewId="0">
      <selection activeCell="A4" sqref="A4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8.85546875" customWidth="1"/>
    <col min="7" max="7" width="14.7109375" bestFit="1" customWidth="1"/>
    <col min="8" max="8" width="22.42578125" customWidth="1"/>
    <col min="9" max="9" width="13.5703125" customWidth="1"/>
    <col min="10" max="10" width="15.5703125" style="55" customWidth="1"/>
    <col min="11" max="11" width="14.42578125" customWidth="1"/>
    <col min="12" max="12" width="16" style="16" customWidth="1"/>
    <col min="13" max="13" width="16.28515625" customWidth="1"/>
  </cols>
  <sheetData>
    <row r="1" spans="1:13">
      <c r="H1" t="s">
        <v>59</v>
      </c>
    </row>
    <row r="2" spans="1:13">
      <c r="A2" s="283" t="s">
        <v>30</v>
      </c>
      <c r="B2" s="283"/>
      <c r="C2" s="283"/>
      <c r="D2" s="283"/>
      <c r="E2" s="283"/>
      <c r="F2" s="283"/>
      <c r="G2" s="283"/>
      <c r="H2" s="283"/>
    </row>
    <row r="3" spans="1:13">
      <c r="A3" s="283" t="s">
        <v>1635</v>
      </c>
      <c r="B3" s="283"/>
      <c r="C3" s="283"/>
      <c r="D3" s="283"/>
      <c r="E3" s="283"/>
      <c r="F3" s="283"/>
      <c r="G3" s="283"/>
      <c r="H3" s="283"/>
    </row>
    <row r="4" spans="1:13">
      <c r="H4" s="28" t="s">
        <v>137</v>
      </c>
    </row>
    <row r="5" spans="1:13" ht="22.5">
      <c r="A5" s="70" t="s">
        <v>176</v>
      </c>
      <c r="B5" s="68" t="s">
        <v>161</v>
      </c>
      <c r="C5" s="68" t="s">
        <v>162</v>
      </c>
      <c r="D5" s="68" t="s">
        <v>163</v>
      </c>
      <c r="E5" s="68" t="s">
        <v>164</v>
      </c>
      <c r="F5" s="68" t="s">
        <v>165</v>
      </c>
      <c r="G5" s="68" t="s">
        <v>166</v>
      </c>
      <c r="H5" s="68" t="s">
        <v>167</v>
      </c>
      <c r="I5" s="68" t="s">
        <v>168</v>
      </c>
      <c r="J5" s="68" t="s">
        <v>169</v>
      </c>
      <c r="K5" s="68" t="s">
        <v>170</v>
      </c>
      <c r="L5" s="68" t="s">
        <v>171</v>
      </c>
      <c r="M5" s="68" t="s">
        <v>172</v>
      </c>
    </row>
    <row r="6" spans="1:13">
      <c r="A6" s="86"/>
      <c r="B6" s="161"/>
      <c r="C6" s="162"/>
      <c r="D6" s="87"/>
      <c r="E6" s="88"/>
      <c r="F6" s="86"/>
      <c r="G6" s="162"/>
      <c r="H6" s="88"/>
      <c r="I6" s="64"/>
      <c r="J6" s="69"/>
      <c r="K6" s="69"/>
      <c r="L6" s="88"/>
      <c r="M6" s="88"/>
    </row>
    <row r="7" spans="1:13">
      <c r="A7" s="163"/>
      <c r="B7" s="146"/>
      <c r="C7" s="147"/>
      <c r="D7" s="149"/>
      <c r="E7" s="164"/>
      <c r="F7" s="165"/>
      <c r="G7" s="146"/>
      <c r="H7" s="164"/>
      <c r="I7" s="150"/>
      <c r="J7" s="69"/>
      <c r="K7" s="69"/>
      <c r="L7" s="164"/>
      <c r="M7" s="164"/>
    </row>
    <row r="8" spans="1:13">
      <c r="A8" s="93"/>
      <c r="B8" s="71"/>
      <c r="C8" s="94"/>
      <c r="D8" s="71"/>
      <c r="E8" s="166"/>
      <c r="F8" s="71"/>
      <c r="G8" s="94"/>
      <c r="H8" s="166"/>
      <c r="I8" s="69"/>
      <c r="J8" s="69"/>
      <c r="K8" s="69"/>
      <c r="L8" s="143"/>
      <c r="M8" s="143"/>
    </row>
    <row r="9" spans="1:13">
      <c r="A9" s="93"/>
      <c r="B9" s="71"/>
      <c r="C9" s="94"/>
      <c r="D9" s="71"/>
      <c r="E9" s="166"/>
      <c r="F9" s="71"/>
      <c r="G9" s="94"/>
      <c r="H9" s="166"/>
      <c r="I9" s="64"/>
      <c r="J9" s="69"/>
      <c r="K9" s="69"/>
      <c r="L9" s="143"/>
      <c r="M9" s="143"/>
    </row>
    <row r="10" spans="1:13">
      <c r="A10" s="93"/>
      <c r="B10" s="71"/>
      <c r="C10" s="94"/>
      <c r="D10" s="71"/>
      <c r="E10" s="166"/>
      <c r="F10" s="71"/>
      <c r="G10" s="71"/>
      <c r="H10" s="166"/>
      <c r="I10" s="64"/>
      <c r="J10" s="69"/>
      <c r="K10" s="69"/>
      <c r="L10" s="166"/>
      <c r="M10" s="166"/>
    </row>
    <row r="11" spans="1:13">
      <c r="A11" s="93"/>
      <c r="B11" s="71"/>
      <c r="C11" s="94"/>
      <c r="D11" s="71"/>
      <c r="E11" s="166"/>
      <c r="F11" s="71"/>
      <c r="G11" s="71"/>
      <c r="H11" s="166"/>
      <c r="I11" s="64"/>
      <c r="J11" s="69"/>
      <c r="K11" s="69"/>
      <c r="L11" s="143"/>
      <c r="M11" s="143"/>
    </row>
    <row r="12" spans="1:13">
      <c r="A12" s="56"/>
      <c r="B12" s="56"/>
      <c r="C12" s="56"/>
      <c r="D12" s="56"/>
      <c r="E12" s="58" t="s">
        <v>14</v>
      </c>
      <c r="F12" s="59"/>
      <c r="G12" s="56"/>
      <c r="H12" s="74">
        <f>SUM(H6:H11)</f>
        <v>0</v>
      </c>
      <c r="I12" s="56"/>
      <c r="J12" s="57"/>
      <c r="L12" s="16">
        <f>SUM(L6:L11)</f>
        <v>0</v>
      </c>
      <c r="M12" s="74">
        <f>SUM(M6:M11)</f>
        <v>0</v>
      </c>
    </row>
    <row r="20" spans="6:6">
      <c r="F20" s="16" t="e">
        <f>F12+#REF!</f>
        <v>#REF!</v>
      </c>
    </row>
    <row r="21" spans="6:6">
      <c r="F21" s="60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</hyperlinks>
  <pageMargins left="0.19685039370078741" right="0.19685039370078741" top="0.98425196850393704" bottom="0.98425196850393704" header="0.51181102362204722" footer="0.51181102362204722"/>
  <pageSetup paperSize="9" scale="73" orientation="landscape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opLeftCell="A13" zoomScaleNormal="100" workbookViewId="0">
      <selection activeCell="F22" sqref="F22"/>
    </sheetView>
  </sheetViews>
  <sheetFormatPr defaultRowHeight="12.75"/>
  <cols>
    <col min="1" max="1" width="7" style="95" customWidth="1"/>
    <col min="2" max="2" width="9.28515625" style="95" bestFit="1" customWidth="1"/>
    <col min="3" max="3" width="31.42578125" style="95" customWidth="1"/>
    <col min="4" max="4" width="32" style="95" customWidth="1"/>
    <col min="5" max="5" width="21.85546875" style="95" customWidth="1"/>
    <col min="6" max="6" width="19.5703125" style="95" customWidth="1"/>
    <col min="7" max="7" width="18.5703125" style="95" customWidth="1"/>
    <col min="8" max="8" width="13" style="95" bestFit="1" customWidth="1"/>
    <col min="9" max="9" width="14.7109375" style="95" customWidth="1"/>
    <col min="10" max="10" width="9.140625" style="95"/>
    <col min="11" max="11" width="14.28515625" style="95" bestFit="1" customWidth="1"/>
    <col min="12" max="16384" width="9.140625" style="95"/>
  </cols>
  <sheetData>
    <row r="1" spans="1:10" ht="50.1" customHeight="1">
      <c r="A1" s="284" t="s">
        <v>1593</v>
      </c>
      <c r="B1" s="284"/>
      <c r="C1" s="284"/>
      <c r="D1" s="284"/>
      <c r="E1" s="284"/>
      <c r="F1" s="284"/>
      <c r="G1" s="284"/>
      <c r="H1" s="284"/>
      <c r="I1" s="284"/>
    </row>
    <row r="2" spans="1:10" s="97" customFormat="1" ht="45">
      <c r="A2" s="96" t="s">
        <v>240</v>
      </c>
      <c r="B2" s="96" t="s">
        <v>186</v>
      </c>
      <c r="C2" s="96" t="s">
        <v>187</v>
      </c>
      <c r="D2" s="96" t="s">
        <v>188</v>
      </c>
      <c r="E2" s="96" t="s">
        <v>241</v>
      </c>
      <c r="F2" s="96" t="s">
        <v>24</v>
      </c>
      <c r="G2" s="96" t="s">
        <v>242</v>
      </c>
      <c r="H2" s="96" t="s">
        <v>189</v>
      </c>
      <c r="I2" s="96" t="s">
        <v>190</v>
      </c>
      <c r="J2" s="96" t="s">
        <v>138</v>
      </c>
    </row>
    <row r="3" spans="1:10" s="97" customFormat="1" ht="30">
      <c r="A3" s="133">
        <v>1</v>
      </c>
      <c r="B3" s="133" t="s">
        <v>254</v>
      </c>
      <c r="C3" s="133" t="s">
        <v>205</v>
      </c>
      <c r="D3" s="133" t="s">
        <v>206</v>
      </c>
      <c r="E3" s="133" t="s">
        <v>243</v>
      </c>
      <c r="F3" s="184">
        <v>76800000</v>
      </c>
      <c r="G3" s="136" t="s">
        <v>258</v>
      </c>
      <c r="H3" s="139">
        <v>45294</v>
      </c>
      <c r="I3" s="133" t="s">
        <v>193</v>
      </c>
      <c r="J3" s="133" t="s">
        <v>244</v>
      </c>
    </row>
    <row r="4" spans="1:10" s="97" customFormat="1" ht="42.75">
      <c r="A4" s="133">
        <f>A3+1</f>
        <v>2</v>
      </c>
      <c r="B4" s="134" t="s">
        <v>476</v>
      </c>
      <c r="C4" s="134" t="s">
        <v>192</v>
      </c>
      <c r="D4" s="205" t="s">
        <v>308</v>
      </c>
      <c r="E4" s="133" t="s">
        <v>243</v>
      </c>
      <c r="F4" s="185">
        <v>3300000000</v>
      </c>
      <c r="G4" s="133">
        <v>0</v>
      </c>
      <c r="H4" s="139">
        <v>45296</v>
      </c>
      <c r="I4" s="130" t="s">
        <v>193</v>
      </c>
      <c r="J4" s="130" t="s">
        <v>244</v>
      </c>
    </row>
    <row r="5" spans="1:10" s="97" customFormat="1" ht="42.75">
      <c r="A5" s="133">
        <f t="shared" ref="A5:A13" si="0">A4+1</f>
        <v>3</v>
      </c>
      <c r="B5" s="134" t="s">
        <v>477</v>
      </c>
      <c r="C5" s="206" t="s">
        <v>203</v>
      </c>
      <c r="D5" s="133" t="s">
        <v>478</v>
      </c>
      <c r="E5" s="133" t="s">
        <v>243</v>
      </c>
      <c r="F5" s="137">
        <v>24595200</v>
      </c>
      <c r="G5" s="136" t="s">
        <v>258</v>
      </c>
      <c r="H5" s="139">
        <v>45300</v>
      </c>
      <c r="I5" s="140" t="s">
        <v>193</v>
      </c>
      <c r="J5" s="133" t="s">
        <v>244</v>
      </c>
    </row>
    <row r="6" spans="1:10" s="97" customFormat="1" ht="42.75">
      <c r="A6" s="133">
        <f t="shared" si="0"/>
        <v>4</v>
      </c>
      <c r="B6" s="134" t="s">
        <v>479</v>
      </c>
      <c r="C6" s="134" t="s">
        <v>192</v>
      </c>
      <c r="D6" s="205" t="s">
        <v>308</v>
      </c>
      <c r="E6" s="133" t="s">
        <v>243</v>
      </c>
      <c r="F6" s="185">
        <v>3300000000</v>
      </c>
      <c r="G6" s="133">
        <v>0</v>
      </c>
      <c r="H6" s="139">
        <v>45303</v>
      </c>
      <c r="I6" s="130" t="s">
        <v>193</v>
      </c>
      <c r="J6" s="130" t="s">
        <v>244</v>
      </c>
    </row>
    <row r="7" spans="1:10" s="97" customFormat="1" ht="90">
      <c r="A7" s="133">
        <f t="shared" si="0"/>
        <v>5</v>
      </c>
      <c r="B7" s="134" t="s">
        <v>480</v>
      </c>
      <c r="C7" s="207" t="s">
        <v>202</v>
      </c>
      <c r="D7" s="134" t="s">
        <v>481</v>
      </c>
      <c r="E7" s="133" t="s">
        <v>243</v>
      </c>
      <c r="F7" s="137">
        <v>19055172</v>
      </c>
      <c r="G7" s="137">
        <v>0</v>
      </c>
      <c r="H7" s="139">
        <v>45306</v>
      </c>
      <c r="I7" s="133" t="s">
        <v>193</v>
      </c>
      <c r="J7" s="133" t="s">
        <v>244</v>
      </c>
    </row>
    <row r="8" spans="1:10" s="97" customFormat="1" ht="78.75">
      <c r="A8" s="133">
        <f t="shared" si="0"/>
        <v>6</v>
      </c>
      <c r="B8" s="134" t="s">
        <v>482</v>
      </c>
      <c r="C8" s="134" t="s">
        <v>199</v>
      </c>
      <c r="D8" s="134" t="s">
        <v>194</v>
      </c>
      <c r="E8" s="133" t="s">
        <v>243</v>
      </c>
      <c r="F8" s="187">
        <v>4624822.4000000004</v>
      </c>
      <c r="G8" s="137">
        <v>0</v>
      </c>
      <c r="H8" s="141">
        <v>45302</v>
      </c>
      <c r="I8" s="130" t="s">
        <v>193</v>
      </c>
      <c r="J8" s="130" t="s">
        <v>244</v>
      </c>
    </row>
    <row r="9" spans="1:10" s="97" customFormat="1" ht="78.75">
      <c r="A9" s="133">
        <f t="shared" si="0"/>
        <v>7</v>
      </c>
      <c r="B9" s="208" t="s">
        <v>483</v>
      </c>
      <c r="C9" s="134" t="s">
        <v>191</v>
      </c>
      <c r="D9" s="134" t="s">
        <v>306</v>
      </c>
      <c r="E9" s="133" t="s">
        <v>243</v>
      </c>
      <c r="F9" s="187">
        <v>2240000</v>
      </c>
      <c r="G9" s="137">
        <v>0</v>
      </c>
      <c r="H9" s="141">
        <v>45306</v>
      </c>
      <c r="I9" s="133" t="s">
        <v>193</v>
      </c>
      <c r="J9" s="133" t="s">
        <v>244</v>
      </c>
    </row>
    <row r="10" spans="1:10" s="97" customFormat="1" ht="94.5">
      <c r="A10" s="133">
        <f t="shared" si="0"/>
        <v>8</v>
      </c>
      <c r="B10" s="208" t="s">
        <v>484</v>
      </c>
      <c r="C10" s="134" t="s">
        <v>200</v>
      </c>
      <c r="D10" s="134" t="s">
        <v>255</v>
      </c>
      <c r="E10" s="133" t="s">
        <v>243</v>
      </c>
      <c r="F10" s="187">
        <v>48000000</v>
      </c>
      <c r="G10" s="137">
        <v>0</v>
      </c>
      <c r="H10" s="141">
        <v>45307</v>
      </c>
      <c r="I10" s="133" t="s">
        <v>193</v>
      </c>
      <c r="J10" s="133" t="s">
        <v>244</v>
      </c>
    </row>
    <row r="11" spans="1:10" s="97" customFormat="1" ht="31.5">
      <c r="A11" s="133">
        <f t="shared" si="0"/>
        <v>9</v>
      </c>
      <c r="B11" s="134" t="s">
        <v>256</v>
      </c>
      <c r="C11" s="134" t="s">
        <v>197</v>
      </c>
      <c r="D11" s="134" t="s">
        <v>198</v>
      </c>
      <c r="E11" s="133" t="s">
        <v>243</v>
      </c>
      <c r="F11" s="185">
        <v>1598400</v>
      </c>
      <c r="G11" s="136" t="s">
        <v>258</v>
      </c>
      <c r="H11" s="141">
        <v>45301</v>
      </c>
      <c r="I11" s="133" t="s">
        <v>193</v>
      </c>
      <c r="J11" s="133" t="s">
        <v>244</v>
      </c>
    </row>
    <row r="12" spans="1:10" s="97" customFormat="1" ht="31.5">
      <c r="A12" s="133">
        <f t="shared" si="0"/>
        <v>10</v>
      </c>
      <c r="B12" s="134" t="s">
        <v>196</v>
      </c>
      <c r="C12" s="134" t="s">
        <v>307</v>
      </c>
      <c r="D12" s="134" t="s">
        <v>198</v>
      </c>
      <c r="E12" s="133" t="s">
        <v>243</v>
      </c>
      <c r="F12" s="185">
        <v>17400000</v>
      </c>
      <c r="G12" s="136" t="s">
        <v>258</v>
      </c>
      <c r="H12" s="141">
        <v>45310</v>
      </c>
      <c r="I12" s="133" t="s">
        <v>193</v>
      </c>
      <c r="J12" s="133" t="s">
        <v>244</v>
      </c>
    </row>
    <row r="13" spans="1:10" s="97" customFormat="1" ht="94.5">
      <c r="A13" s="133">
        <f t="shared" si="0"/>
        <v>11</v>
      </c>
      <c r="B13" s="134" t="s">
        <v>485</v>
      </c>
      <c r="C13" s="134" t="s">
        <v>207</v>
      </c>
      <c r="D13" s="134" t="s">
        <v>257</v>
      </c>
      <c r="E13" s="133" t="s">
        <v>243</v>
      </c>
      <c r="F13" s="185">
        <v>5145576.8</v>
      </c>
      <c r="G13" s="136" t="s">
        <v>258</v>
      </c>
      <c r="H13" s="141">
        <v>45327</v>
      </c>
      <c r="I13" s="133" t="s">
        <v>486</v>
      </c>
      <c r="J13" s="133" t="s">
        <v>244</v>
      </c>
    </row>
    <row r="14" spans="1:10" s="97" customFormat="1" ht="94.5">
      <c r="A14" s="133">
        <f>A13+1</f>
        <v>12</v>
      </c>
      <c r="B14" s="134" t="s">
        <v>487</v>
      </c>
      <c r="C14" s="134" t="s">
        <v>191</v>
      </c>
      <c r="D14" s="134" t="s">
        <v>201</v>
      </c>
      <c r="E14" s="133" t="s">
        <v>243</v>
      </c>
      <c r="F14" s="185">
        <v>6662536</v>
      </c>
      <c r="G14" s="136" t="s">
        <v>258</v>
      </c>
      <c r="H14" s="141">
        <v>45331</v>
      </c>
      <c r="I14" s="133" t="s">
        <v>486</v>
      </c>
      <c r="J14" s="133" t="s">
        <v>244</v>
      </c>
    </row>
    <row r="15" spans="1:10" s="97" customFormat="1" ht="47.25">
      <c r="A15" s="133">
        <f t="shared" ref="A15:A21" si="1">A14+1</f>
        <v>13</v>
      </c>
      <c r="B15" s="134" t="s">
        <v>488</v>
      </c>
      <c r="C15" s="209" t="s">
        <v>195</v>
      </c>
      <c r="D15" s="209" t="s">
        <v>489</v>
      </c>
      <c r="E15" s="133" t="s">
        <v>243</v>
      </c>
      <c r="F15" s="188">
        <v>3309806</v>
      </c>
      <c r="G15" s="136" t="s">
        <v>258</v>
      </c>
      <c r="H15" s="141">
        <v>45324</v>
      </c>
      <c r="I15" s="133" t="s">
        <v>486</v>
      </c>
      <c r="J15" s="133" t="s">
        <v>244</v>
      </c>
    </row>
    <row r="16" spans="1:10" s="97" customFormat="1" ht="47.25">
      <c r="A16" s="133">
        <f t="shared" si="1"/>
        <v>14</v>
      </c>
      <c r="B16" s="134" t="s">
        <v>340</v>
      </c>
      <c r="C16" s="209" t="s">
        <v>195</v>
      </c>
      <c r="D16" s="209" t="s">
        <v>489</v>
      </c>
      <c r="E16" s="133" t="s">
        <v>243</v>
      </c>
      <c r="F16" s="188">
        <v>9821424</v>
      </c>
      <c r="G16" s="136" t="s">
        <v>258</v>
      </c>
      <c r="H16" s="141">
        <v>45337</v>
      </c>
      <c r="I16" s="133" t="s">
        <v>486</v>
      </c>
      <c r="J16" s="133" t="s">
        <v>244</v>
      </c>
    </row>
    <row r="17" spans="1:10" s="97" customFormat="1" ht="47.25">
      <c r="A17" s="133">
        <f t="shared" si="1"/>
        <v>15</v>
      </c>
      <c r="B17" s="134" t="s">
        <v>490</v>
      </c>
      <c r="C17" s="134" t="s">
        <v>338</v>
      </c>
      <c r="D17" s="134" t="s">
        <v>339</v>
      </c>
      <c r="E17" s="133" t="s">
        <v>243</v>
      </c>
      <c r="F17" s="185">
        <v>22531250</v>
      </c>
      <c r="G17" s="136" t="s">
        <v>258</v>
      </c>
      <c r="H17" s="141">
        <v>45338</v>
      </c>
      <c r="I17" s="133" t="s">
        <v>193</v>
      </c>
      <c r="J17" s="133" t="s">
        <v>244</v>
      </c>
    </row>
    <row r="18" spans="1:10" s="97" customFormat="1" ht="47.25">
      <c r="A18" s="133">
        <f t="shared" si="1"/>
        <v>16</v>
      </c>
      <c r="B18" s="134" t="s">
        <v>491</v>
      </c>
      <c r="C18" s="134" t="s">
        <v>192</v>
      </c>
      <c r="D18" s="134" t="s">
        <v>229</v>
      </c>
      <c r="E18" s="133" t="s">
        <v>243</v>
      </c>
      <c r="F18" s="185">
        <v>3300000000</v>
      </c>
      <c r="G18" s="136" t="s">
        <v>258</v>
      </c>
      <c r="H18" s="141">
        <v>45352</v>
      </c>
      <c r="I18" s="133" t="s">
        <v>193</v>
      </c>
      <c r="J18" s="133" t="s">
        <v>244</v>
      </c>
    </row>
    <row r="19" spans="1:10" s="97" customFormat="1" ht="47.25">
      <c r="A19" s="133">
        <f t="shared" si="1"/>
        <v>17</v>
      </c>
      <c r="B19" s="134" t="s">
        <v>492</v>
      </c>
      <c r="C19" s="134" t="s">
        <v>493</v>
      </c>
      <c r="D19" s="134" t="s">
        <v>494</v>
      </c>
      <c r="E19" s="133" t="s">
        <v>243</v>
      </c>
      <c r="F19" s="185">
        <v>70224146</v>
      </c>
      <c r="G19" s="136" t="s">
        <v>258</v>
      </c>
      <c r="H19" s="141">
        <v>45376</v>
      </c>
      <c r="I19" s="133" t="s">
        <v>193</v>
      </c>
      <c r="J19" s="133" t="s">
        <v>244</v>
      </c>
    </row>
    <row r="20" spans="1:10" s="97" customFormat="1" ht="47.25">
      <c r="A20" s="133">
        <f t="shared" si="1"/>
        <v>18</v>
      </c>
      <c r="B20" s="134" t="s">
        <v>495</v>
      </c>
      <c r="C20" s="134" t="s">
        <v>192</v>
      </c>
      <c r="D20" s="134" t="s">
        <v>229</v>
      </c>
      <c r="E20" s="133" t="s">
        <v>243</v>
      </c>
      <c r="F20" s="185">
        <v>3300000000</v>
      </c>
      <c r="G20" s="136" t="s">
        <v>258</v>
      </c>
      <c r="H20" s="141">
        <v>45383</v>
      </c>
      <c r="I20" s="133" t="s">
        <v>193</v>
      </c>
      <c r="J20" s="133" t="s">
        <v>244</v>
      </c>
    </row>
    <row r="21" spans="1:10" s="97" customFormat="1" ht="78.75">
      <c r="A21" s="133">
        <f t="shared" si="1"/>
        <v>19</v>
      </c>
      <c r="B21" s="134" t="s">
        <v>496</v>
      </c>
      <c r="C21" s="134" t="s">
        <v>191</v>
      </c>
      <c r="D21" s="134" t="s">
        <v>306</v>
      </c>
      <c r="E21" s="133" t="s">
        <v>243</v>
      </c>
      <c r="F21" s="185">
        <v>3550400</v>
      </c>
      <c r="G21" s="136" t="s">
        <v>258</v>
      </c>
      <c r="H21" s="141">
        <v>45383</v>
      </c>
      <c r="I21" s="133" t="s">
        <v>193</v>
      </c>
      <c r="J21" s="133" t="s">
        <v>244</v>
      </c>
    </row>
    <row r="22" spans="1:10" s="97" customFormat="1" ht="15">
      <c r="A22" s="130"/>
      <c r="B22" s="128"/>
      <c r="C22" s="135"/>
      <c r="D22" s="135"/>
      <c r="E22" s="133"/>
      <c r="F22" s="186"/>
      <c r="G22" s="133"/>
      <c r="H22" s="139"/>
      <c r="I22" s="130"/>
      <c r="J22" s="130"/>
    </row>
    <row r="23" spans="1:10" s="102" customFormat="1" ht="15.75">
      <c r="A23" s="100"/>
      <c r="B23" s="100"/>
      <c r="C23" s="100"/>
      <c r="D23" s="100"/>
      <c r="E23" s="100"/>
      <c r="F23" s="101">
        <f>SUM(F3:F22)</f>
        <v>13515558733.200001</v>
      </c>
      <c r="G23" s="101">
        <f>SUM(G3:G22)</f>
        <v>0</v>
      </c>
      <c r="H23" s="100"/>
      <c r="I23" s="100"/>
      <c r="J23" s="100"/>
    </row>
  </sheetData>
  <autoFilter ref="A2:J22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topLeftCell="A10" workbookViewId="0">
      <selection activeCell="P8" sqref="P8"/>
    </sheetView>
  </sheetViews>
  <sheetFormatPr defaultRowHeight="12.75"/>
  <cols>
    <col min="1" max="1" width="7" style="103" customWidth="1"/>
    <col min="2" max="2" width="10.140625" style="103" customWidth="1"/>
    <col min="3" max="3" width="17.85546875" style="103" customWidth="1"/>
    <col min="4" max="4" width="9.140625" style="103" customWidth="1"/>
    <col min="5" max="5" width="16.42578125" style="103" customWidth="1"/>
    <col min="6" max="6" width="41.140625" style="103" bestFit="1" customWidth="1"/>
    <col min="7" max="7" width="11.140625" style="103" customWidth="1"/>
    <col min="8" max="9" width="17.140625" style="103" customWidth="1"/>
    <col min="10" max="11" width="7" style="103" customWidth="1"/>
    <col min="12" max="13" width="17.140625" style="103" customWidth="1"/>
    <col min="14" max="14" width="10" style="103" bestFit="1" customWidth="1"/>
    <col min="15" max="15" width="15.42578125" style="103" bestFit="1" customWidth="1"/>
    <col min="16" max="16384" width="9.140625" style="103"/>
  </cols>
  <sheetData>
    <row r="1" spans="1:13" ht="46.5" customHeight="1">
      <c r="A1" s="285" t="s">
        <v>1634</v>
      </c>
      <c r="B1" s="285"/>
      <c r="C1" s="285"/>
      <c r="D1" s="285"/>
      <c r="E1" s="285"/>
      <c r="F1" s="285"/>
      <c r="G1" s="285"/>
      <c r="H1" s="286"/>
      <c r="I1" s="286"/>
      <c r="J1" s="286"/>
      <c r="K1" s="286"/>
      <c r="L1" s="286"/>
      <c r="M1" s="286"/>
    </row>
    <row r="2" spans="1:13" ht="32.65" customHeight="1">
      <c r="A2" s="287" t="s">
        <v>245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34.700000000000003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</row>
    <row r="4" spans="1:13" ht="28.15" customHeigh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13" ht="52.5" customHeight="1">
      <c r="A5" s="151" t="s">
        <v>246</v>
      </c>
      <c r="B5" s="152" t="s">
        <v>161</v>
      </c>
      <c r="C5" s="152" t="s">
        <v>162</v>
      </c>
      <c r="D5" s="152" t="s">
        <v>163</v>
      </c>
      <c r="E5" s="153" t="s">
        <v>164</v>
      </c>
      <c r="F5" s="153" t="s">
        <v>165</v>
      </c>
      <c r="G5" s="152" t="s">
        <v>166</v>
      </c>
      <c r="H5" s="152" t="s">
        <v>167</v>
      </c>
      <c r="I5" s="152" t="s">
        <v>168</v>
      </c>
      <c r="J5" s="152" t="s">
        <v>169</v>
      </c>
      <c r="K5" s="152" t="s">
        <v>247</v>
      </c>
      <c r="L5" s="152" t="s">
        <v>248</v>
      </c>
      <c r="M5" s="152" t="s">
        <v>249</v>
      </c>
    </row>
    <row r="6" spans="1:13">
      <c r="A6" s="176">
        <v>1</v>
      </c>
      <c r="B6" s="175" t="s">
        <v>464</v>
      </c>
      <c r="C6" s="71" t="s">
        <v>16</v>
      </c>
      <c r="D6" s="175" t="s">
        <v>414</v>
      </c>
      <c r="E6" s="263">
        <v>748407581.24000001</v>
      </c>
      <c r="F6" s="71" t="s">
        <v>177</v>
      </c>
      <c r="G6" s="71" t="s">
        <v>178</v>
      </c>
      <c r="H6" s="197">
        <v>733439429.62</v>
      </c>
      <c r="I6" s="64" t="s">
        <v>204</v>
      </c>
      <c r="J6" s="64">
        <v>1500</v>
      </c>
      <c r="K6" s="64" t="s">
        <v>174</v>
      </c>
      <c r="L6" s="143">
        <v>137525.51999999999</v>
      </c>
      <c r="M6" s="143">
        <v>134775.01</v>
      </c>
    </row>
    <row r="7" spans="1:13">
      <c r="A7" s="176"/>
      <c r="B7" s="71"/>
      <c r="C7" s="71"/>
      <c r="D7" s="71"/>
      <c r="E7" s="264"/>
      <c r="F7" s="71"/>
      <c r="G7" s="71"/>
      <c r="H7" s="166"/>
      <c r="I7" s="124" t="s">
        <v>204</v>
      </c>
      <c r="J7" s="64">
        <v>5</v>
      </c>
      <c r="K7" s="64" t="s">
        <v>174</v>
      </c>
      <c r="L7" s="171">
        <v>421891.67</v>
      </c>
      <c r="M7" s="171">
        <v>413453.84</v>
      </c>
    </row>
    <row r="8" spans="1:13">
      <c r="A8" s="176"/>
      <c r="B8" s="71"/>
      <c r="C8" s="71"/>
      <c r="D8" s="71"/>
      <c r="E8" s="264"/>
      <c r="F8" s="71"/>
      <c r="G8" s="71"/>
      <c r="H8" s="166"/>
      <c r="I8" s="124" t="s">
        <v>204</v>
      </c>
      <c r="J8" s="64">
        <v>3050</v>
      </c>
      <c r="K8" s="64" t="s">
        <v>174</v>
      </c>
      <c r="L8" s="171">
        <v>100674.49</v>
      </c>
      <c r="M8" s="171">
        <v>98661</v>
      </c>
    </row>
    <row r="9" spans="1:13" ht="33.75">
      <c r="A9" s="176"/>
      <c r="B9" s="71"/>
      <c r="C9" s="71"/>
      <c r="D9" s="71"/>
      <c r="E9" s="264"/>
      <c r="F9" s="71"/>
      <c r="G9" s="71"/>
      <c r="H9" s="166"/>
      <c r="I9" s="124" t="s">
        <v>155</v>
      </c>
      <c r="J9" s="64">
        <v>54</v>
      </c>
      <c r="K9" s="64" t="s">
        <v>174</v>
      </c>
      <c r="L9" s="171">
        <v>1872340.81</v>
      </c>
      <c r="M9" s="171">
        <v>1834893.99</v>
      </c>
    </row>
    <row r="10" spans="1:13" ht="22.5">
      <c r="A10" s="176"/>
      <c r="B10" s="71"/>
      <c r="C10" s="71"/>
      <c r="D10" s="71"/>
      <c r="E10" s="264"/>
      <c r="F10" s="71"/>
      <c r="G10" s="71"/>
      <c r="H10" s="166"/>
      <c r="I10" s="124" t="s">
        <v>251</v>
      </c>
      <c r="J10" s="64">
        <v>30</v>
      </c>
      <c r="K10" s="64" t="s">
        <v>174</v>
      </c>
      <c r="L10" s="171">
        <v>549359.18000000005</v>
      </c>
      <c r="M10" s="171">
        <v>538372</v>
      </c>
    </row>
    <row r="11" spans="1:13">
      <c r="A11" s="176"/>
      <c r="B11" s="71"/>
      <c r="C11" s="71"/>
      <c r="D11" s="71"/>
      <c r="E11" s="264"/>
      <c r="F11" s="71"/>
      <c r="G11" s="71"/>
      <c r="H11" s="166"/>
      <c r="I11" s="124" t="s">
        <v>204</v>
      </c>
      <c r="J11" s="64">
        <v>225</v>
      </c>
      <c r="K11" s="64" t="s">
        <v>174</v>
      </c>
      <c r="L11" s="171">
        <v>229376.53</v>
      </c>
      <c r="M11" s="171">
        <v>224789</v>
      </c>
    </row>
    <row r="12" spans="1:13">
      <c r="A12" s="176"/>
      <c r="B12" s="71"/>
      <c r="C12" s="71"/>
      <c r="D12" s="176"/>
      <c r="E12" s="265"/>
      <c r="F12" s="198"/>
      <c r="G12" s="198"/>
      <c r="H12" s="176"/>
      <c r="I12" s="124" t="s">
        <v>204</v>
      </c>
      <c r="J12" s="64">
        <v>250</v>
      </c>
      <c r="K12" s="64" t="s">
        <v>174</v>
      </c>
      <c r="L12" s="171">
        <v>255023</v>
      </c>
      <c r="M12" s="171">
        <v>249922.54</v>
      </c>
    </row>
    <row r="13" spans="1:13">
      <c r="A13" s="257">
        <v>2</v>
      </c>
      <c r="B13" s="145" t="s">
        <v>465</v>
      </c>
      <c r="C13" s="145" t="s">
        <v>16</v>
      </c>
      <c r="D13" s="195" t="s">
        <v>368</v>
      </c>
      <c r="E13" s="266">
        <v>548000</v>
      </c>
      <c r="F13" s="195" t="s">
        <v>1594</v>
      </c>
      <c r="G13" s="195" t="s">
        <v>1595</v>
      </c>
      <c r="H13" s="196">
        <v>537040</v>
      </c>
      <c r="I13" s="195" t="s">
        <v>466</v>
      </c>
      <c r="J13" s="258">
        <v>1</v>
      </c>
      <c r="K13" s="258" t="s">
        <v>250</v>
      </c>
      <c r="L13" s="259">
        <v>548000</v>
      </c>
      <c r="M13" s="259">
        <v>537040</v>
      </c>
    </row>
    <row r="14" spans="1:13">
      <c r="A14" s="257">
        <v>3</v>
      </c>
      <c r="B14" s="195" t="s">
        <v>1596</v>
      </c>
      <c r="C14" s="145" t="s">
        <v>16</v>
      </c>
      <c r="D14" s="195" t="s">
        <v>1597</v>
      </c>
      <c r="E14" s="266">
        <v>686237971.41499996</v>
      </c>
      <c r="F14" s="145" t="s">
        <v>177</v>
      </c>
      <c r="G14" s="145" t="s">
        <v>178</v>
      </c>
      <c r="H14" s="196">
        <v>672513211.99000001</v>
      </c>
      <c r="I14" s="258" t="s">
        <v>204</v>
      </c>
      <c r="J14" s="258">
        <v>1375</v>
      </c>
      <c r="K14" s="258" t="s">
        <v>174</v>
      </c>
      <c r="L14" s="260">
        <v>137525.51999999999</v>
      </c>
      <c r="M14" s="260">
        <v>134775.01</v>
      </c>
    </row>
    <row r="15" spans="1:13">
      <c r="A15" s="257"/>
      <c r="B15" s="145"/>
      <c r="C15" s="145"/>
      <c r="D15" s="195"/>
      <c r="E15" s="266"/>
      <c r="F15" s="261"/>
      <c r="G15" s="261"/>
      <c r="H15" s="196"/>
      <c r="I15" s="262" t="s">
        <v>204</v>
      </c>
      <c r="J15" s="258">
        <v>4.5</v>
      </c>
      <c r="K15" s="258" t="s">
        <v>174</v>
      </c>
      <c r="L15" s="259">
        <v>421891.67</v>
      </c>
      <c r="M15" s="259">
        <v>413453.84</v>
      </c>
    </row>
    <row r="16" spans="1:13">
      <c r="A16" s="257"/>
      <c r="B16" s="145"/>
      <c r="C16" s="145"/>
      <c r="D16" s="195"/>
      <c r="E16" s="266"/>
      <c r="F16" s="261"/>
      <c r="G16" s="261"/>
      <c r="H16" s="196"/>
      <c r="I16" s="262" t="s">
        <v>204</v>
      </c>
      <c r="J16" s="258">
        <v>2800</v>
      </c>
      <c r="K16" s="258" t="s">
        <v>174</v>
      </c>
      <c r="L16" s="259">
        <v>100674.49</v>
      </c>
      <c r="M16" s="259">
        <v>98661</v>
      </c>
    </row>
    <row r="17" spans="1:13" ht="33.75">
      <c r="A17" s="257"/>
      <c r="B17" s="145"/>
      <c r="C17" s="145"/>
      <c r="D17" s="195"/>
      <c r="E17" s="266"/>
      <c r="F17" s="261"/>
      <c r="G17" s="261"/>
      <c r="H17" s="196"/>
      <c r="I17" s="262" t="s">
        <v>155</v>
      </c>
      <c r="J17" s="258">
        <v>50</v>
      </c>
      <c r="K17" s="258" t="s">
        <v>174</v>
      </c>
      <c r="L17" s="259">
        <v>1872340.81</v>
      </c>
      <c r="M17" s="259">
        <v>1834893.99</v>
      </c>
    </row>
    <row r="18" spans="1:13" ht="22.5">
      <c r="A18" s="257"/>
      <c r="B18" s="145"/>
      <c r="C18" s="145"/>
      <c r="D18" s="195"/>
      <c r="E18" s="266"/>
      <c r="F18" s="261"/>
      <c r="G18" s="261"/>
      <c r="H18" s="196"/>
      <c r="I18" s="262" t="s">
        <v>251</v>
      </c>
      <c r="J18" s="258">
        <v>30</v>
      </c>
      <c r="K18" s="258" t="s">
        <v>174</v>
      </c>
      <c r="L18" s="259">
        <v>549359.18000000005</v>
      </c>
      <c r="M18" s="259">
        <v>538372</v>
      </c>
    </row>
    <row r="19" spans="1:13">
      <c r="A19" s="257"/>
      <c r="B19" s="145"/>
      <c r="C19" s="145"/>
      <c r="D19" s="195"/>
      <c r="E19" s="266"/>
      <c r="F19" s="261"/>
      <c r="G19" s="261"/>
      <c r="H19" s="196"/>
      <c r="I19" s="262" t="s">
        <v>204</v>
      </c>
      <c r="J19" s="258">
        <v>200</v>
      </c>
      <c r="K19" s="258" t="s">
        <v>174</v>
      </c>
      <c r="L19" s="259">
        <v>229376.53</v>
      </c>
      <c r="M19" s="259">
        <v>224789</v>
      </c>
    </row>
    <row r="20" spans="1:13">
      <c r="A20" s="257"/>
      <c r="B20" s="145"/>
      <c r="C20" s="145"/>
      <c r="D20" s="195"/>
      <c r="E20" s="266"/>
      <c r="F20" s="261"/>
      <c r="G20" s="261"/>
      <c r="H20" s="196"/>
      <c r="I20" s="262" t="s">
        <v>204</v>
      </c>
      <c r="J20" s="258">
        <v>225</v>
      </c>
      <c r="K20" s="258" t="s">
        <v>174</v>
      </c>
      <c r="L20" s="259">
        <v>255023</v>
      </c>
      <c r="M20" s="259">
        <v>249922.54</v>
      </c>
    </row>
    <row r="21" spans="1:13">
      <c r="A21" s="257">
        <v>4</v>
      </c>
      <c r="B21" s="195" t="s">
        <v>1598</v>
      </c>
      <c r="C21" s="145" t="s">
        <v>16</v>
      </c>
      <c r="D21" s="195" t="s">
        <v>1599</v>
      </c>
      <c r="E21" s="266">
        <v>538233615.59500003</v>
      </c>
      <c r="F21" s="145" t="s">
        <v>177</v>
      </c>
      <c r="G21" s="145" t="s">
        <v>178</v>
      </c>
      <c r="H21" s="196">
        <v>527468943.27999997</v>
      </c>
      <c r="I21" s="258" t="s">
        <v>204</v>
      </c>
      <c r="J21" s="258">
        <v>1075</v>
      </c>
      <c r="K21" s="258" t="s">
        <v>174</v>
      </c>
      <c r="L21" s="260">
        <v>137525.51999999999</v>
      </c>
      <c r="M21" s="260">
        <v>134775.01</v>
      </c>
    </row>
    <row r="22" spans="1:13">
      <c r="A22" s="257"/>
      <c r="B22" s="145"/>
      <c r="C22" s="145"/>
      <c r="D22" s="195"/>
      <c r="E22" s="266"/>
      <c r="F22" s="261"/>
      <c r="G22" s="261"/>
      <c r="H22" s="196"/>
      <c r="I22" s="262" t="s">
        <v>204</v>
      </c>
      <c r="J22" s="258">
        <v>3.5</v>
      </c>
      <c r="K22" s="258" t="s">
        <v>174</v>
      </c>
      <c r="L22" s="259">
        <v>421891.67</v>
      </c>
      <c r="M22" s="259">
        <v>413453.84</v>
      </c>
    </row>
    <row r="23" spans="1:13">
      <c r="A23" s="257"/>
      <c r="B23" s="145"/>
      <c r="C23" s="145"/>
      <c r="D23" s="195"/>
      <c r="E23" s="266"/>
      <c r="F23" s="261"/>
      <c r="G23" s="261"/>
      <c r="H23" s="196"/>
      <c r="I23" s="262" t="s">
        <v>204</v>
      </c>
      <c r="J23" s="258">
        <v>2225</v>
      </c>
      <c r="K23" s="258" t="s">
        <v>174</v>
      </c>
      <c r="L23" s="259">
        <v>100674.49</v>
      </c>
      <c r="M23" s="259">
        <v>98661</v>
      </c>
    </row>
    <row r="24" spans="1:13" ht="33.75">
      <c r="A24" s="257"/>
      <c r="B24" s="145"/>
      <c r="C24" s="145"/>
      <c r="D24" s="257"/>
      <c r="E24" s="267"/>
      <c r="F24" s="261"/>
      <c r="G24" s="261"/>
      <c r="H24" s="257"/>
      <c r="I24" s="262" t="s">
        <v>155</v>
      </c>
      <c r="J24" s="258">
        <v>40</v>
      </c>
      <c r="K24" s="258" t="s">
        <v>174</v>
      </c>
      <c r="L24" s="259">
        <v>1872340.81</v>
      </c>
      <c r="M24" s="259">
        <v>1834893.99</v>
      </c>
    </row>
    <row r="25" spans="1:13" ht="22.5">
      <c r="A25" s="257"/>
      <c r="B25" s="145"/>
      <c r="C25" s="145"/>
      <c r="D25" s="195"/>
      <c r="E25" s="266"/>
      <c r="F25" s="261"/>
      <c r="G25" s="261"/>
      <c r="H25" s="196"/>
      <c r="I25" s="262" t="s">
        <v>251</v>
      </c>
      <c r="J25" s="258">
        <v>20</v>
      </c>
      <c r="K25" s="258" t="s">
        <v>174</v>
      </c>
      <c r="L25" s="259">
        <v>549359.18000000005</v>
      </c>
      <c r="M25" s="259">
        <v>538372</v>
      </c>
    </row>
    <row r="26" spans="1:13">
      <c r="A26" s="257"/>
      <c r="B26" s="145"/>
      <c r="C26" s="145"/>
      <c r="D26" s="195"/>
      <c r="E26" s="266"/>
      <c r="F26" s="261"/>
      <c r="G26" s="261"/>
      <c r="H26" s="196"/>
      <c r="I26" s="262" t="s">
        <v>204</v>
      </c>
      <c r="J26" s="258">
        <v>150</v>
      </c>
      <c r="K26" s="258" t="s">
        <v>174</v>
      </c>
      <c r="L26" s="259">
        <v>229376.53</v>
      </c>
      <c r="M26" s="259">
        <v>224789</v>
      </c>
    </row>
    <row r="27" spans="1:13">
      <c r="A27" s="257"/>
      <c r="B27" s="145"/>
      <c r="C27" s="145"/>
      <c r="D27" s="195"/>
      <c r="E27" s="266"/>
      <c r="F27" s="261"/>
      <c r="G27" s="261"/>
      <c r="H27" s="196"/>
      <c r="I27" s="262" t="s">
        <v>204</v>
      </c>
      <c r="J27" s="258">
        <v>175</v>
      </c>
      <c r="K27" s="258" t="s">
        <v>174</v>
      </c>
      <c r="L27" s="259">
        <v>255023</v>
      </c>
      <c r="M27" s="259">
        <v>249922.54</v>
      </c>
    </row>
    <row r="28" spans="1:13">
      <c r="A28" s="257">
        <v>5</v>
      </c>
      <c r="B28" s="195" t="s">
        <v>1600</v>
      </c>
      <c r="C28" s="145" t="s">
        <v>16</v>
      </c>
      <c r="D28" s="195" t="s">
        <v>1601</v>
      </c>
      <c r="E28" s="266">
        <v>1260000</v>
      </c>
      <c r="F28" s="195" t="s">
        <v>1602</v>
      </c>
      <c r="G28" s="195" t="s">
        <v>1603</v>
      </c>
      <c r="H28" s="196">
        <v>1134000</v>
      </c>
      <c r="I28" s="195"/>
      <c r="J28" s="258"/>
      <c r="K28" s="258"/>
      <c r="L28" s="259"/>
      <c r="M28" s="259"/>
    </row>
    <row r="29" spans="1:13">
      <c r="A29" s="257"/>
      <c r="B29" s="145"/>
      <c r="C29" s="145"/>
      <c r="D29" s="195"/>
      <c r="E29" s="266"/>
      <c r="F29" s="261"/>
      <c r="G29" s="261"/>
      <c r="H29" s="196"/>
      <c r="I29" s="195"/>
      <c r="J29" s="258"/>
      <c r="K29" s="258"/>
      <c r="L29" s="259"/>
      <c r="M29" s="259"/>
    </row>
    <row r="30" spans="1:13">
      <c r="A30" s="176"/>
      <c r="B30" s="71"/>
      <c r="C30" s="71"/>
      <c r="D30" s="195"/>
      <c r="E30" s="266"/>
      <c r="F30" s="198"/>
      <c r="G30" s="198"/>
      <c r="H30" s="196"/>
      <c r="I30" s="195"/>
      <c r="J30" s="64"/>
      <c r="K30" s="64"/>
      <c r="L30" s="171"/>
      <c r="M30" s="171"/>
    </row>
    <row r="31" spans="1:13">
      <c r="A31" s="176"/>
      <c r="B31" s="71"/>
      <c r="C31" s="71"/>
      <c r="D31" s="176"/>
      <c r="E31" s="265"/>
      <c r="F31" s="198"/>
      <c r="G31" s="198"/>
      <c r="H31" s="176"/>
      <c r="I31" s="124"/>
      <c r="J31" s="64"/>
      <c r="K31" s="64"/>
      <c r="L31" s="171"/>
      <c r="M31" s="171"/>
    </row>
    <row r="32" spans="1:13">
      <c r="A32" s="174"/>
      <c r="B32" s="71"/>
      <c r="C32" s="71"/>
      <c r="D32" s="172"/>
      <c r="E32" s="268"/>
      <c r="F32" s="172"/>
      <c r="G32" s="172"/>
      <c r="H32" s="173"/>
      <c r="I32" s="172"/>
      <c r="J32" s="172"/>
      <c r="K32" s="172"/>
      <c r="L32" s="172"/>
      <c r="M32" s="172"/>
    </row>
    <row r="33" spans="1:16">
      <c r="A33" s="104"/>
      <c r="B33" s="104"/>
      <c r="C33" s="104"/>
      <c r="D33" s="104"/>
      <c r="E33" s="105">
        <f>+E6+E13+E14+E21+E28</f>
        <v>1974687168.25</v>
      </c>
      <c r="F33" s="104"/>
      <c r="G33" s="104"/>
      <c r="H33" s="105">
        <f>+H6+H13+H14+H21+H28</f>
        <v>1935092624.8900001</v>
      </c>
      <c r="I33" s="104"/>
      <c r="J33" s="104"/>
      <c r="K33" s="104"/>
      <c r="L33" s="104"/>
      <c r="M33" s="104"/>
      <c r="O33" s="160" t="e">
        <f>+H33+'7.1-Магазин хт харид'!#REF!+'7.2-Конкурс-Отб.наил.предл.'!M12</f>
        <v>#REF!</v>
      </c>
      <c r="P33" s="103" t="e">
        <f>+#REF!+'7.2-Конкурс-Отб.наил.предл.'!#REF!+'7.1-Магазин хт харид'!#REF!</f>
        <v>#REF!</v>
      </c>
    </row>
    <row r="41" spans="1:16">
      <c r="E41" s="189"/>
      <c r="H41" s="189"/>
    </row>
  </sheetData>
  <mergeCells count="4">
    <mergeCell ref="A1:M1"/>
    <mergeCell ref="A2:M2"/>
    <mergeCell ref="A3:M3"/>
    <mergeCell ref="A4:M4"/>
  </mergeCells>
  <pageMargins left="0.39" right="0.39" top="0.39" bottom="0.39" header="0" footer="0"/>
  <pageSetup paperSize="3" scale="75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9"/>
  <sheetViews>
    <sheetView view="pageBreakPreview" zoomScaleNormal="100" zoomScaleSheetLayoutView="100" workbookViewId="0">
      <pane xSplit="3" ySplit="4" topLeftCell="D17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A4" sqref="A4"/>
    </sheetView>
  </sheetViews>
  <sheetFormatPr defaultRowHeight="15"/>
  <cols>
    <col min="1" max="1" width="10.5703125" style="29" customWidth="1"/>
    <col min="2" max="2" width="12.7109375" style="29" customWidth="1"/>
    <col min="3" max="3" width="66.7109375" style="32" customWidth="1"/>
    <col min="4" max="4" width="15.140625" style="29" customWidth="1"/>
    <col min="5" max="5" width="13.28515625" style="29" customWidth="1"/>
    <col min="6" max="6" width="40" style="32" customWidth="1"/>
    <col min="7" max="7" width="12" style="30" customWidth="1"/>
    <col min="8" max="8" width="15.5703125" style="30" customWidth="1"/>
    <col min="9" max="9" width="20.140625" style="30" customWidth="1"/>
    <col min="10" max="10" width="9.140625" style="29"/>
    <col min="11" max="11" width="16.28515625" style="29" customWidth="1"/>
    <col min="12" max="12" width="19.42578125" style="29" customWidth="1"/>
    <col min="13" max="16384" width="9.140625" style="29"/>
  </cols>
  <sheetData>
    <row r="1" spans="1:11">
      <c r="I1" s="39" t="s">
        <v>58</v>
      </c>
    </row>
    <row r="2" spans="1:11" s="21" customFormat="1">
      <c r="A2" s="283" t="s">
        <v>55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1" s="21" customFormat="1">
      <c r="A3" s="283" t="s">
        <v>1778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1">
      <c r="A4" s="34" t="s">
        <v>25</v>
      </c>
      <c r="B4" s="34" t="s">
        <v>40</v>
      </c>
      <c r="C4" s="33" t="s">
        <v>41</v>
      </c>
      <c r="D4" s="34" t="s">
        <v>42</v>
      </c>
      <c r="E4" s="34" t="s">
        <v>43</v>
      </c>
      <c r="F4" s="33" t="s">
        <v>44</v>
      </c>
      <c r="G4" s="35" t="s">
        <v>45</v>
      </c>
      <c r="H4" s="35" t="s">
        <v>46</v>
      </c>
      <c r="I4" s="35" t="s">
        <v>47</v>
      </c>
    </row>
    <row r="5" spans="1:11">
      <c r="A5">
        <v>6989866</v>
      </c>
      <c r="B5" t="s">
        <v>1638</v>
      </c>
      <c r="C5" t="s">
        <v>1639</v>
      </c>
      <c r="D5" t="s">
        <v>1640</v>
      </c>
      <c r="E5">
        <v>95789</v>
      </c>
      <c r="F5" t="s">
        <v>1641</v>
      </c>
      <c r="G5" s="16">
        <v>1000</v>
      </c>
      <c r="H5" s="16">
        <v>3100000</v>
      </c>
      <c r="I5" s="16">
        <v>3100000000</v>
      </c>
      <c r="K5" s="29" t="s">
        <v>508</v>
      </c>
    </row>
    <row r="6" spans="1:11">
      <c r="A6">
        <v>6986578</v>
      </c>
      <c r="B6" t="s">
        <v>1642</v>
      </c>
      <c r="C6" t="s">
        <v>1643</v>
      </c>
      <c r="D6" t="s">
        <v>1644</v>
      </c>
      <c r="E6">
        <v>11760</v>
      </c>
      <c r="F6" t="s">
        <v>1645</v>
      </c>
      <c r="G6" s="16">
        <v>1</v>
      </c>
      <c r="H6" s="16">
        <v>8562999</v>
      </c>
      <c r="I6" s="16">
        <v>8562999</v>
      </c>
      <c r="K6" s="29" t="str">
        <f t="shared" ref="K6:K32" si="0">LEFT(F6,4)</f>
        <v>Арма</v>
      </c>
    </row>
    <row r="7" spans="1:11">
      <c r="A7">
        <v>6986345</v>
      </c>
      <c r="B7" t="s">
        <v>1642</v>
      </c>
      <c r="C7" t="s">
        <v>1646</v>
      </c>
      <c r="D7" t="s">
        <v>1647</v>
      </c>
      <c r="E7">
        <v>82341</v>
      </c>
      <c r="F7" t="s">
        <v>1648</v>
      </c>
      <c r="G7" s="16">
        <v>50</v>
      </c>
      <c r="H7" s="16">
        <v>1850000</v>
      </c>
      <c r="I7" s="16">
        <v>1850000</v>
      </c>
      <c r="K7" s="29" t="str">
        <f t="shared" si="0"/>
        <v>Масл</v>
      </c>
    </row>
    <row r="8" spans="1:11">
      <c r="A8">
        <v>6955301</v>
      </c>
      <c r="B8" t="s">
        <v>1649</v>
      </c>
      <c r="C8" t="s">
        <v>355</v>
      </c>
      <c r="D8" t="s">
        <v>356</v>
      </c>
      <c r="E8">
        <v>87536</v>
      </c>
      <c r="F8" t="s">
        <v>1650</v>
      </c>
      <c r="G8" s="16">
        <v>470</v>
      </c>
      <c r="H8" s="16">
        <v>3000000</v>
      </c>
      <c r="I8" s="16">
        <v>1410000000</v>
      </c>
      <c r="K8" s="29" t="str">
        <f t="shared" si="0"/>
        <v>Пшен</v>
      </c>
    </row>
    <row r="9" spans="1:11">
      <c r="A9">
        <v>6953519</v>
      </c>
      <c r="B9" t="s">
        <v>1599</v>
      </c>
      <c r="C9" t="s">
        <v>355</v>
      </c>
      <c r="D9" t="s">
        <v>356</v>
      </c>
      <c r="E9">
        <v>87536</v>
      </c>
      <c r="F9" t="s">
        <v>1650</v>
      </c>
      <c r="G9" s="16">
        <v>180</v>
      </c>
      <c r="H9" s="16">
        <v>3000000</v>
      </c>
      <c r="I9" s="16">
        <v>540000000</v>
      </c>
      <c r="K9" s="29" t="str">
        <f t="shared" si="0"/>
        <v>Пшен</v>
      </c>
    </row>
    <row r="10" spans="1:11">
      <c r="A10">
        <v>6928931</v>
      </c>
      <c r="B10" t="s">
        <v>1651</v>
      </c>
      <c r="C10" t="s">
        <v>1639</v>
      </c>
      <c r="D10" t="s">
        <v>1640</v>
      </c>
      <c r="E10">
        <v>95789</v>
      </c>
      <c r="F10" t="s">
        <v>1641</v>
      </c>
      <c r="G10" s="16">
        <v>1000</v>
      </c>
      <c r="H10" s="16">
        <v>3200000</v>
      </c>
      <c r="I10" s="16">
        <v>3200000000</v>
      </c>
      <c r="K10" s="29" t="str">
        <f t="shared" si="0"/>
        <v>Пшен</v>
      </c>
    </row>
    <row r="11" spans="1:11">
      <c r="A11">
        <v>6920330</v>
      </c>
      <c r="B11" t="s">
        <v>1652</v>
      </c>
      <c r="C11" t="s">
        <v>355</v>
      </c>
      <c r="D11" t="s">
        <v>356</v>
      </c>
      <c r="E11">
        <v>72381</v>
      </c>
      <c r="F11" t="s">
        <v>357</v>
      </c>
      <c r="G11" s="16">
        <v>500</v>
      </c>
      <c r="H11" s="16">
        <v>3000000</v>
      </c>
      <c r="I11" s="16">
        <v>1500000000</v>
      </c>
      <c r="K11" s="29" t="str">
        <f t="shared" si="0"/>
        <v>Пшен</v>
      </c>
    </row>
    <row r="12" spans="1:11">
      <c r="A12">
        <v>6918741</v>
      </c>
      <c r="B12" t="s">
        <v>1652</v>
      </c>
      <c r="C12" t="s">
        <v>355</v>
      </c>
      <c r="D12" t="s">
        <v>356</v>
      </c>
      <c r="E12">
        <v>72381</v>
      </c>
      <c r="F12" t="s">
        <v>357</v>
      </c>
      <c r="G12" s="16">
        <v>500</v>
      </c>
      <c r="H12" s="16">
        <v>3000000</v>
      </c>
      <c r="I12" s="16">
        <v>1500000000</v>
      </c>
      <c r="K12" s="29" t="str">
        <f t="shared" si="0"/>
        <v>Пшен</v>
      </c>
    </row>
    <row r="13" spans="1:11">
      <c r="A13">
        <v>6910205</v>
      </c>
      <c r="B13" t="s">
        <v>1653</v>
      </c>
      <c r="C13" t="s">
        <v>355</v>
      </c>
      <c r="D13" t="s">
        <v>356</v>
      </c>
      <c r="E13">
        <v>72381</v>
      </c>
      <c r="F13" t="s">
        <v>357</v>
      </c>
      <c r="G13" s="16">
        <v>500</v>
      </c>
      <c r="H13" s="16">
        <v>3000000</v>
      </c>
      <c r="I13" s="16">
        <v>1500000000</v>
      </c>
      <c r="K13" s="29" t="str">
        <f t="shared" si="0"/>
        <v>Пшен</v>
      </c>
    </row>
    <row r="14" spans="1:11">
      <c r="A14">
        <v>6907036</v>
      </c>
      <c r="B14" t="s">
        <v>1654</v>
      </c>
      <c r="C14" t="s">
        <v>355</v>
      </c>
      <c r="D14" t="s">
        <v>356</v>
      </c>
      <c r="E14">
        <v>72381</v>
      </c>
      <c r="F14" t="s">
        <v>357</v>
      </c>
      <c r="G14" s="16">
        <v>500</v>
      </c>
      <c r="H14" s="16">
        <v>3000000</v>
      </c>
      <c r="I14" s="16">
        <v>1500000000</v>
      </c>
      <c r="K14" s="29" t="str">
        <f t="shared" si="0"/>
        <v>Пшен</v>
      </c>
    </row>
    <row r="15" spans="1:11">
      <c r="A15">
        <v>6831361</v>
      </c>
      <c r="B15" t="s">
        <v>1655</v>
      </c>
      <c r="C15" t="s">
        <v>1656</v>
      </c>
      <c r="D15" t="s">
        <v>1657</v>
      </c>
      <c r="E15">
        <v>63258</v>
      </c>
      <c r="F15" t="s">
        <v>1658</v>
      </c>
      <c r="G15" s="16">
        <v>5000</v>
      </c>
      <c r="H15" s="16">
        <v>1150000</v>
      </c>
      <c r="I15" s="16">
        <v>57500000</v>
      </c>
      <c r="K15" s="29" t="str">
        <f t="shared" si="0"/>
        <v>Дизе</v>
      </c>
    </row>
    <row r="16" spans="1:11">
      <c r="A16">
        <v>6808186</v>
      </c>
      <c r="B16" t="s">
        <v>1659</v>
      </c>
      <c r="C16" t="s">
        <v>1646</v>
      </c>
      <c r="D16" t="s">
        <v>1647</v>
      </c>
      <c r="E16">
        <v>75038</v>
      </c>
      <c r="F16" t="s">
        <v>1660</v>
      </c>
      <c r="G16" s="16">
        <v>18</v>
      </c>
      <c r="H16" s="16">
        <v>2250000</v>
      </c>
      <c r="I16" s="16">
        <v>2250000</v>
      </c>
      <c r="K16" s="29" t="str">
        <f t="shared" si="0"/>
        <v>Смаз</v>
      </c>
    </row>
    <row r="17" spans="1:11">
      <c r="A17">
        <v>6790646</v>
      </c>
      <c r="B17" t="s">
        <v>350</v>
      </c>
      <c r="C17" t="s">
        <v>351</v>
      </c>
      <c r="D17" t="s">
        <v>352</v>
      </c>
      <c r="E17">
        <v>75679</v>
      </c>
      <c r="F17" t="s">
        <v>353</v>
      </c>
      <c r="G17" s="16">
        <v>20</v>
      </c>
      <c r="H17" s="16">
        <v>6100001</v>
      </c>
      <c r="I17" s="16">
        <v>12200002</v>
      </c>
      <c r="K17" s="29" t="str">
        <f t="shared" si="0"/>
        <v>Комп</v>
      </c>
    </row>
    <row r="18" spans="1:11">
      <c r="A18">
        <v>6758537</v>
      </c>
      <c r="B18" t="s">
        <v>354</v>
      </c>
      <c r="C18" t="s">
        <v>355</v>
      </c>
      <c r="D18" t="s">
        <v>356</v>
      </c>
      <c r="E18">
        <v>72381</v>
      </c>
      <c r="F18" t="s">
        <v>357</v>
      </c>
      <c r="G18" s="16">
        <v>100</v>
      </c>
      <c r="H18" s="16">
        <v>3000000</v>
      </c>
      <c r="I18" s="16">
        <v>300000000</v>
      </c>
      <c r="K18" s="29" t="str">
        <f t="shared" si="0"/>
        <v>Пшен</v>
      </c>
    </row>
    <row r="19" spans="1:11">
      <c r="A19">
        <v>6756035</v>
      </c>
      <c r="B19" t="s">
        <v>354</v>
      </c>
      <c r="C19" t="s">
        <v>355</v>
      </c>
      <c r="D19" t="s">
        <v>356</v>
      </c>
      <c r="E19">
        <v>72381</v>
      </c>
      <c r="F19" t="s">
        <v>357</v>
      </c>
      <c r="G19" s="16">
        <v>900</v>
      </c>
      <c r="H19" s="16">
        <v>3000000</v>
      </c>
      <c r="I19" s="16">
        <v>2700000000</v>
      </c>
      <c r="K19" s="29" t="str">
        <f t="shared" si="0"/>
        <v>Пшен</v>
      </c>
    </row>
    <row r="20" spans="1:11">
      <c r="A20">
        <v>6734309</v>
      </c>
      <c r="B20" t="s">
        <v>358</v>
      </c>
      <c r="C20" t="s">
        <v>355</v>
      </c>
      <c r="D20" t="s">
        <v>356</v>
      </c>
      <c r="E20">
        <v>72381</v>
      </c>
      <c r="F20" t="s">
        <v>357</v>
      </c>
      <c r="G20" s="16">
        <v>2000</v>
      </c>
      <c r="H20" s="16">
        <v>3000000</v>
      </c>
      <c r="I20" s="16">
        <v>6000000000</v>
      </c>
      <c r="K20" s="29" t="str">
        <f t="shared" si="0"/>
        <v>Пшен</v>
      </c>
    </row>
    <row r="21" spans="1:11">
      <c r="A21">
        <v>6728710</v>
      </c>
      <c r="B21" t="s">
        <v>359</v>
      </c>
      <c r="C21" t="s">
        <v>355</v>
      </c>
      <c r="D21" t="s">
        <v>356</v>
      </c>
      <c r="E21">
        <v>72381</v>
      </c>
      <c r="F21" t="s">
        <v>357</v>
      </c>
      <c r="G21" s="16">
        <v>1000</v>
      </c>
      <c r="H21" s="16">
        <v>3000000</v>
      </c>
      <c r="I21" s="16">
        <v>3000000000</v>
      </c>
      <c r="K21" s="29" t="str">
        <f t="shared" si="0"/>
        <v>Пшен</v>
      </c>
    </row>
    <row r="22" spans="1:11">
      <c r="A22">
        <v>6728475</v>
      </c>
      <c r="B22" t="s">
        <v>359</v>
      </c>
      <c r="C22" t="s">
        <v>226</v>
      </c>
      <c r="D22" t="s">
        <v>227</v>
      </c>
      <c r="E22">
        <v>70790</v>
      </c>
      <c r="F22" t="s">
        <v>228</v>
      </c>
      <c r="G22" s="16">
        <v>50</v>
      </c>
      <c r="H22" s="16">
        <v>300000</v>
      </c>
      <c r="I22" s="16">
        <v>15000000</v>
      </c>
      <c r="K22" s="29" t="str">
        <f t="shared" si="0"/>
        <v>Соль</v>
      </c>
    </row>
    <row r="23" spans="1:11">
      <c r="A23">
        <v>6726269</v>
      </c>
      <c r="B23" t="s">
        <v>360</v>
      </c>
      <c r="C23" t="s">
        <v>226</v>
      </c>
      <c r="D23" t="s">
        <v>227</v>
      </c>
      <c r="E23">
        <v>70790</v>
      </c>
      <c r="F23" t="s">
        <v>228</v>
      </c>
      <c r="G23" s="16">
        <v>550</v>
      </c>
      <c r="H23" s="16">
        <v>300000</v>
      </c>
      <c r="I23" s="16">
        <v>165000000</v>
      </c>
      <c r="K23" s="29" t="str">
        <f t="shared" si="0"/>
        <v>Соль</v>
      </c>
    </row>
    <row r="24" spans="1:11">
      <c r="A24">
        <v>6711486</v>
      </c>
      <c r="B24" t="s">
        <v>361</v>
      </c>
      <c r="C24" t="s">
        <v>355</v>
      </c>
      <c r="D24" t="s">
        <v>356</v>
      </c>
      <c r="E24">
        <v>72381</v>
      </c>
      <c r="F24" t="s">
        <v>357</v>
      </c>
      <c r="G24" s="16">
        <v>1025</v>
      </c>
      <c r="H24" s="16">
        <v>3000000</v>
      </c>
      <c r="I24" s="16">
        <v>3075000000</v>
      </c>
      <c r="K24" s="29" t="str">
        <f t="shared" si="0"/>
        <v>Пшен</v>
      </c>
    </row>
    <row r="25" spans="1:11">
      <c r="A25">
        <v>6696406</v>
      </c>
      <c r="B25" t="s">
        <v>362</v>
      </c>
      <c r="C25" t="s">
        <v>355</v>
      </c>
      <c r="D25" t="s">
        <v>356</v>
      </c>
      <c r="E25">
        <v>72381</v>
      </c>
      <c r="F25" t="s">
        <v>357</v>
      </c>
      <c r="G25" s="16">
        <v>200</v>
      </c>
      <c r="H25" s="16">
        <v>3000000</v>
      </c>
      <c r="I25" s="16">
        <v>600000000</v>
      </c>
      <c r="K25" s="29" t="str">
        <f t="shared" si="0"/>
        <v>Пшен</v>
      </c>
    </row>
    <row r="26" spans="1:11">
      <c r="A26">
        <v>6694617</v>
      </c>
      <c r="B26" t="s">
        <v>362</v>
      </c>
      <c r="C26" t="s">
        <v>355</v>
      </c>
      <c r="D26" t="s">
        <v>356</v>
      </c>
      <c r="E26">
        <v>72381</v>
      </c>
      <c r="F26" t="s">
        <v>357</v>
      </c>
      <c r="G26" s="16">
        <v>300</v>
      </c>
      <c r="H26" s="16">
        <v>3000000</v>
      </c>
      <c r="I26" s="16">
        <v>900000000</v>
      </c>
      <c r="K26" s="29" t="str">
        <f t="shared" si="0"/>
        <v>Пшен</v>
      </c>
    </row>
    <row r="27" spans="1:11">
      <c r="A27">
        <v>6694616</v>
      </c>
      <c r="B27" t="s">
        <v>362</v>
      </c>
      <c r="C27" t="s">
        <v>355</v>
      </c>
      <c r="D27" t="s">
        <v>356</v>
      </c>
      <c r="E27">
        <v>72381</v>
      </c>
      <c r="F27" t="s">
        <v>357</v>
      </c>
      <c r="G27" s="16">
        <v>500</v>
      </c>
      <c r="H27" s="16">
        <v>3000000</v>
      </c>
      <c r="I27" s="16">
        <v>1500000000</v>
      </c>
      <c r="K27" s="29" t="str">
        <f t="shared" si="0"/>
        <v>Пшен</v>
      </c>
    </row>
    <row r="28" spans="1:11">
      <c r="A28">
        <v>6675392</v>
      </c>
      <c r="B28" t="s">
        <v>363</v>
      </c>
      <c r="C28" t="s">
        <v>334</v>
      </c>
      <c r="D28" t="s">
        <v>335</v>
      </c>
      <c r="E28">
        <v>85704</v>
      </c>
      <c r="F28" t="s">
        <v>336</v>
      </c>
      <c r="G28" s="16">
        <v>250</v>
      </c>
      <c r="H28" s="16">
        <v>3200000</v>
      </c>
      <c r="I28" s="16">
        <v>800000000</v>
      </c>
      <c r="K28" s="29" t="str">
        <f t="shared" si="0"/>
        <v>Пшен</v>
      </c>
    </row>
    <row r="29" spans="1:11">
      <c r="A29">
        <v>6669762</v>
      </c>
      <c r="B29" t="s">
        <v>364</v>
      </c>
      <c r="C29" t="s">
        <v>334</v>
      </c>
      <c r="D29" t="s">
        <v>335</v>
      </c>
      <c r="E29">
        <v>85704</v>
      </c>
      <c r="F29" t="s">
        <v>336</v>
      </c>
      <c r="G29" s="16">
        <v>250</v>
      </c>
      <c r="H29" s="16">
        <v>3200000</v>
      </c>
      <c r="I29" s="16">
        <v>800000000</v>
      </c>
      <c r="K29" s="29" t="str">
        <f t="shared" si="0"/>
        <v>Пшен</v>
      </c>
    </row>
    <row r="30" spans="1:11">
      <c r="A30">
        <v>6663985</v>
      </c>
      <c r="B30" t="s">
        <v>365</v>
      </c>
      <c r="C30" t="s">
        <v>355</v>
      </c>
      <c r="D30" t="s">
        <v>356</v>
      </c>
      <c r="E30">
        <v>72381</v>
      </c>
      <c r="F30" t="s">
        <v>357</v>
      </c>
      <c r="G30" s="16">
        <v>1000</v>
      </c>
      <c r="H30" s="16">
        <v>3000000</v>
      </c>
      <c r="I30" s="16">
        <v>3000000000</v>
      </c>
      <c r="K30" s="29" t="str">
        <f t="shared" si="0"/>
        <v>Пшен</v>
      </c>
    </row>
    <row r="31" spans="1:11">
      <c r="A31"/>
      <c r="B31"/>
      <c r="C31"/>
      <c r="D31"/>
      <c r="E31"/>
      <c r="F31"/>
      <c r="G31" s="16"/>
      <c r="H31" s="16"/>
      <c r="I31" s="16"/>
      <c r="K31" s="29" t="str">
        <f t="shared" si="0"/>
        <v/>
      </c>
    </row>
    <row r="32" spans="1:11">
      <c r="I32" s="49">
        <f>SUM(I5:I31)</f>
        <v>37187363001</v>
      </c>
      <c r="J32" s="49">
        <f>SUM(J31:J31)</f>
        <v>0</v>
      </c>
      <c r="K32" s="29" t="str">
        <f t="shared" si="0"/>
        <v/>
      </c>
    </row>
    <row r="34" spans="3:11">
      <c r="I34" s="30" t="e">
        <f>#REF!-I32</f>
        <v>#REF!</v>
      </c>
    </row>
    <row r="39" spans="3:11">
      <c r="C39" s="18" t="s">
        <v>497</v>
      </c>
      <c r="F39" s="219" t="s">
        <v>498</v>
      </c>
      <c r="G39" s="30">
        <f>SUMIF($K$5:$K30,$F39,G$5:G30)</f>
        <v>11175</v>
      </c>
      <c r="H39" s="30">
        <f t="shared" ref="H39:H56" si="1">I39/G39</f>
        <v>3026845.6375838928</v>
      </c>
      <c r="I39" s="30">
        <f>SUMIF($K$5:$K31,$F39,I$5:I31)</f>
        <v>33825000000</v>
      </c>
      <c r="K39" s="30">
        <f>COUNTIF(K$5:K$30,F39)</f>
        <v>18</v>
      </c>
    </row>
    <row r="40" spans="3:11">
      <c r="C40" s="220" t="s">
        <v>499</v>
      </c>
      <c r="F40" s="219" t="s">
        <v>500</v>
      </c>
      <c r="G40" s="30">
        <f>SUMIF($K$5:$K31,$F40,G$5:G31)</f>
        <v>0</v>
      </c>
      <c r="H40" s="30" t="e">
        <f t="shared" si="1"/>
        <v>#DIV/0!</v>
      </c>
      <c r="I40" s="30">
        <f>SUMIF($K$5:$K36,$F40,I$5:I36)</f>
        <v>0</v>
      </c>
      <c r="K40" s="30">
        <f t="shared" ref="K40:K56" si="2">COUNTIF(K$5:K$30,F40)</f>
        <v>0</v>
      </c>
    </row>
    <row r="41" spans="3:11">
      <c r="C41" s="18" t="s">
        <v>501</v>
      </c>
      <c r="F41" s="219" t="s">
        <v>502</v>
      </c>
      <c r="G41" s="30">
        <f>SUMIF($K$5:$K32,$F41,G$5:G32)</f>
        <v>5000</v>
      </c>
      <c r="H41" s="30">
        <f t="shared" si="1"/>
        <v>11500</v>
      </c>
      <c r="I41" s="30">
        <f>SUMIF($K$5:$K37,$F41,I$5:I37)</f>
        <v>57500000</v>
      </c>
      <c r="K41" s="30">
        <f t="shared" si="2"/>
        <v>1</v>
      </c>
    </row>
    <row r="42" spans="3:11">
      <c r="C42" s="220" t="s">
        <v>503</v>
      </c>
      <c r="F42" s="219" t="s">
        <v>504</v>
      </c>
      <c r="G42" s="30">
        <f>SUMIF($K$5:$K33,$F42,G$5:G33)</f>
        <v>0</v>
      </c>
      <c r="H42" s="30" t="e">
        <f t="shared" si="1"/>
        <v>#DIV/0!</v>
      </c>
      <c r="I42" s="30">
        <f>SUMIF($K$5:$K38,$F42,I$5:I38)</f>
        <v>0</v>
      </c>
      <c r="K42" s="30">
        <f t="shared" si="2"/>
        <v>0</v>
      </c>
    </row>
    <row r="43" spans="3:11">
      <c r="C43" s="221" t="s">
        <v>505</v>
      </c>
      <c r="F43" s="219" t="s">
        <v>506</v>
      </c>
      <c r="G43" s="30">
        <f>SUMIF($K$5:$K34,$F43,G$5:G34)</f>
        <v>0</v>
      </c>
      <c r="H43" s="30" t="e">
        <f t="shared" si="1"/>
        <v>#DIV/0!</v>
      </c>
      <c r="I43" s="30">
        <f>SUMIF($K$5:$K39,$F43,I$5:I39)</f>
        <v>0</v>
      </c>
      <c r="K43" s="30">
        <f t="shared" si="2"/>
        <v>0</v>
      </c>
    </row>
    <row r="44" spans="3:11">
      <c r="C44" s="220" t="s">
        <v>507</v>
      </c>
      <c r="F44" s="219" t="s">
        <v>508</v>
      </c>
      <c r="G44" s="30">
        <f>SUMIF($K$5:$K35,$F44,G$5:G35)</f>
        <v>1000</v>
      </c>
      <c r="H44" s="30">
        <f t="shared" si="1"/>
        <v>3100000</v>
      </c>
      <c r="I44" s="30">
        <f>SUMIF($K$5:$K40,$F44,I$5:I40)</f>
        <v>3100000000</v>
      </c>
      <c r="K44" s="30">
        <f t="shared" si="2"/>
        <v>1</v>
      </c>
    </row>
    <row r="45" spans="3:11">
      <c r="C45" s="18" t="s">
        <v>509</v>
      </c>
      <c r="F45" s="219" t="s">
        <v>510</v>
      </c>
      <c r="G45" s="30">
        <f>SUMIF($K$5:$K36,$F45,G$5:G36)</f>
        <v>0</v>
      </c>
      <c r="H45" s="30" t="e">
        <f t="shared" si="1"/>
        <v>#DIV/0!</v>
      </c>
      <c r="I45" s="30">
        <f>SUMIF($K$5:$K41,$F45,I$5:I41)</f>
        <v>0</v>
      </c>
      <c r="K45" s="30">
        <f t="shared" si="2"/>
        <v>0</v>
      </c>
    </row>
    <row r="46" spans="3:11">
      <c r="C46" s="221" t="s">
        <v>511</v>
      </c>
      <c r="F46" s="219" t="s">
        <v>512</v>
      </c>
      <c r="G46" s="30">
        <f>SUMIF($K$5:$K37,$F46,G$5:G37)</f>
        <v>0</v>
      </c>
      <c r="H46" s="30" t="e">
        <f t="shared" si="1"/>
        <v>#DIV/0!</v>
      </c>
      <c r="I46" s="30">
        <f>SUMIF($K$5:$K42,$F46,I$5:I42)</f>
        <v>0</v>
      </c>
      <c r="K46" s="30">
        <f t="shared" si="2"/>
        <v>0</v>
      </c>
    </row>
    <row r="47" spans="3:11">
      <c r="C47" s="221" t="s">
        <v>513</v>
      </c>
      <c r="F47" s="219" t="s">
        <v>514</v>
      </c>
      <c r="G47" s="30">
        <f>SUMIF($K$5:$K38,$F47,G$5:G38)</f>
        <v>0</v>
      </c>
      <c r="H47" s="30" t="e">
        <f t="shared" si="1"/>
        <v>#DIV/0!</v>
      </c>
      <c r="I47" s="30">
        <f>SUMIF($K$5:$K43,$F47,I$5:I43)</f>
        <v>0</v>
      </c>
      <c r="K47" s="30">
        <f t="shared" si="2"/>
        <v>0</v>
      </c>
    </row>
    <row r="48" spans="3:11">
      <c r="C48" s="32" t="s">
        <v>515</v>
      </c>
      <c r="F48" s="219" t="s">
        <v>516</v>
      </c>
      <c r="G48" s="30">
        <f>SUMIF($K$5:$K39,$F48,G$5:G39)</f>
        <v>600</v>
      </c>
      <c r="H48" s="30">
        <f t="shared" si="1"/>
        <v>300000</v>
      </c>
      <c r="I48" s="30">
        <f>SUMIF($K$5:$K44,$F48,I$5:I44)</f>
        <v>180000000</v>
      </c>
      <c r="K48" s="30">
        <f t="shared" si="2"/>
        <v>2</v>
      </c>
    </row>
    <row r="49" spans="3:11">
      <c r="C49" s="32" t="s">
        <v>517</v>
      </c>
      <c r="F49" s="219" t="s">
        <v>518</v>
      </c>
      <c r="G49" s="30">
        <f>SUMIF($K$5:$K40,$F49,G$5:G40)</f>
        <v>0</v>
      </c>
      <c r="H49" s="30" t="e">
        <f t="shared" si="1"/>
        <v>#DIV/0!</v>
      </c>
      <c r="I49" s="30">
        <f>SUMIF($K$5:$K45,$F49,I$5:I45)</f>
        <v>0</v>
      </c>
      <c r="K49" s="30">
        <f t="shared" si="2"/>
        <v>0</v>
      </c>
    </row>
    <row r="50" spans="3:11">
      <c r="C50" s="221" t="s">
        <v>519</v>
      </c>
      <c r="F50" s="32" t="s">
        <v>520</v>
      </c>
      <c r="G50" s="30">
        <f>SUMIF($K$5:$K41,$F50,G$5:G41)</f>
        <v>0</v>
      </c>
      <c r="H50" s="30" t="e">
        <f t="shared" si="1"/>
        <v>#DIV/0!</v>
      </c>
      <c r="I50" s="30">
        <f>SUMIF($K$5:$K46,$F50,I$5:I46)</f>
        <v>0</v>
      </c>
      <c r="K50" s="30">
        <f t="shared" si="2"/>
        <v>0</v>
      </c>
    </row>
    <row r="51" spans="3:11">
      <c r="C51" s="221" t="s">
        <v>521</v>
      </c>
      <c r="F51" s="219" t="s">
        <v>522</v>
      </c>
      <c r="G51" s="30">
        <f>SUMIF($K$5:$K42,$F51,G$5:G42)</f>
        <v>0</v>
      </c>
      <c r="H51" s="30" t="e">
        <f t="shared" si="1"/>
        <v>#DIV/0!</v>
      </c>
      <c r="I51" s="30">
        <f>SUMIF($K$5:$K47,$F51,I$5:I47)</f>
        <v>0</v>
      </c>
      <c r="K51" s="30">
        <f t="shared" si="2"/>
        <v>0</v>
      </c>
    </row>
    <row r="52" spans="3:11">
      <c r="C52" s="220" t="s">
        <v>523</v>
      </c>
      <c r="F52" s="32" t="s">
        <v>524</v>
      </c>
      <c r="G52" s="30">
        <f>SUMIF($K$5:$K43,$F52,G$5:G43)</f>
        <v>0</v>
      </c>
      <c r="H52" s="30" t="e">
        <f t="shared" si="1"/>
        <v>#DIV/0!</v>
      </c>
      <c r="I52" s="30">
        <f>SUMIF($K$5:$K48,$F52,I$5:I48)</f>
        <v>0</v>
      </c>
      <c r="K52" s="30">
        <f t="shared" si="2"/>
        <v>0</v>
      </c>
    </row>
    <row r="53" spans="3:11">
      <c r="C53" s="221" t="s">
        <v>525</v>
      </c>
      <c r="F53" s="32" t="s">
        <v>526</v>
      </c>
      <c r="G53" s="30">
        <f>SUMIF($K$5:$K44,$F53,G$5:G44)</f>
        <v>0</v>
      </c>
      <c r="H53" s="30" t="e">
        <f t="shared" si="1"/>
        <v>#DIV/0!</v>
      </c>
      <c r="I53" s="30">
        <f>SUMIF($K$5:$K48,$F53,I$5:I48)</f>
        <v>0</v>
      </c>
      <c r="K53" s="30">
        <f t="shared" si="2"/>
        <v>0</v>
      </c>
    </row>
    <row r="54" spans="3:11" ht="30">
      <c r="C54" s="221" t="s">
        <v>527</v>
      </c>
      <c r="F54" s="32" t="s">
        <v>528</v>
      </c>
      <c r="G54" s="30">
        <f>SUMIF($K$5:$K45,$F54,G$5:G45)</f>
        <v>0</v>
      </c>
      <c r="H54" s="30" t="e">
        <f t="shared" si="1"/>
        <v>#DIV/0!</v>
      </c>
      <c r="I54" s="30">
        <f>SUMIF($K$5:$K49,$F54,I$5:I49)</f>
        <v>0</v>
      </c>
      <c r="K54" s="30">
        <f t="shared" si="2"/>
        <v>0</v>
      </c>
    </row>
    <row r="55" spans="3:11" ht="30">
      <c r="C55" s="55" t="s">
        <v>529</v>
      </c>
      <c r="F55" s="32" t="s">
        <v>530</v>
      </c>
      <c r="G55" s="30">
        <f>SUMIF($K$5:$K46,$F55,G$5:G46)</f>
        <v>0</v>
      </c>
      <c r="H55" s="30" t="e">
        <f t="shared" si="1"/>
        <v>#DIV/0!</v>
      </c>
      <c r="I55" s="30">
        <f>SUMIF($K$5:$K50,$F55,I$5:I50)</f>
        <v>0</v>
      </c>
      <c r="K55" s="30">
        <f t="shared" si="2"/>
        <v>0</v>
      </c>
    </row>
    <row r="56" spans="3:11">
      <c r="C56" t="s">
        <v>531</v>
      </c>
      <c r="F56" s="32" t="s">
        <v>532</v>
      </c>
      <c r="G56" s="30">
        <f>SUMIF($K$5:$K47,$F56,G$5:G47)</f>
        <v>0</v>
      </c>
      <c r="H56" s="30" t="e">
        <f t="shared" si="1"/>
        <v>#DIV/0!</v>
      </c>
      <c r="I56" s="30">
        <f>SUMIF($K$5:$K51,$F56,I$5:I51)</f>
        <v>0</v>
      </c>
      <c r="K56" s="30">
        <f t="shared" si="2"/>
        <v>0</v>
      </c>
    </row>
    <row r="57" spans="3:11">
      <c r="I57" s="49">
        <f>SUM(I39:I56)</f>
        <v>37162500000</v>
      </c>
      <c r="J57" s="49">
        <f t="shared" ref="J57" si="3">SUM(J39:J54)</f>
        <v>0</v>
      </c>
      <c r="K57" s="49">
        <f>SUM(K39:K56)</f>
        <v>22</v>
      </c>
    </row>
    <row r="59" spans="3:11">
      <c r="I59" s="30">
        <f>I32-I57</f>
        <v>24863001</v>
      </c>
    </row>
  </sheetData>
  <sortState ref="A5:I80">
    <sortCondition ref="B5:B80"/>
  </sortState>
  <mergeCells count="2">
    <mergeCell ref="A2:J2"/>
    <mergeCell ref="A3:J3"/>
  </mergeCells>
  <pageMargins left="0.24" right="0.16" top="0.36" bottom="0.32" header="0.28000000000000003" footer="0.2"/>
  <pageSetup paperSize="9" scale="48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93"/>
  <sheetViews>
    <sheetView view="pageBreakPreview" zoomScaleNormal="100" zoomScaleSheetLayoutView="100" workbookViewId="0">
      <selection activeCell="A4" sqref="A4"/>
    </sheetView>
  </sheetViews>
  <sheetFormatPr defaultRowHeight="15"/>
  <cols>
    <col min="1" max="1" width="12.5703125" style="29" customWidth="1"/>
    <col min="2" max="2" width="12.7109375" style="29" customWidth="1"/>
    <col min="3" max="3" width="35.28515625" style="32" customWidth="1"/>
    <col min="4" max="4" width="10.42578125" style="29" customWidth="1"/>
    <col min="5" max="5" width="9.28515625" style="29" customWidth="1"/>
    <col min="6" max="6" width="61" style="29" customWidth="1"/>
    <col min="7" max="7" width="12" style="30" customWidth="1"/>
    <col min="8" max="8" width="13.85546875" style="30" customWidth="1"/>
    <col min="9" max="9" width="19.7109375" style="30" customWidth="1"/>
    <col min="10" max="12" width="9.140625" style="29"/>
    <col min="13" max="13" width="23.85546875" style="29" customWidth="1"/>
    <col min="14" max="16" width="9.140625" style="29"/>
    <col min="17" max="17" width="12" style="29" bestFit="1" customWidth="1"/>
    <col min="18" max="16384" width="9.140625" style="29"/>
  </cols>
  <sheetData>
    <row r="1" spans="1:12">
      <c r="H1" s="39" t="s">
        <v>61</v>
      </c>
    </row>
    <row r="2" spans="1:12" s="21" customFormat="1">
      <c r="A2" s="283" t="s">
        <v>55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2" s="21" customFormat="1">
      <c r="A3" s="290" t="s">
        <v>1778</v>
      </c>
      <c r="B3" s="290"/>
      <c r="C3" s="290"/>
      <c r="D3" s="290"/>
      <c r="E3" s="290"/>
      <c r="F3" s="290"/>
      <c r="G3" s="290"/>
      <c r="H3" s="290"/>
      <c r="I3" s="290"/>
      <c r="J3" s="290"/>
    </row>
    <row r="4" spans="1:12">
      <c r="A4" s="222" t="s">
        <v>25</v>
      </c>
      <c r="B4" s="222" t="s">
        <v>40</v>
      </c>
      <c r="C4" s="223" t="s">
        <v>48</v>
      </c>
      <c r="D4" s="222" t="s">
        <v>49</v>
      </c>
      <c r="E4" s="222" t="s">
        <v>43</v>
      </c>
      <c r="F4" s="222" t="s">
        <v>44</v>
      </c>
      <c r="G4" s="224" t="s">
        <v>45</v>
      </c>
      <c r="H4" s="224" t="s">
        <v>46</v>
      </c>
      <c r="I4" s="224" t="s">
        <v>47</v>
      </c>
    </row>
    <row r="5" spans="1:12">
      <c r="A5">
        <v>6998426</v>
      </c>
      <c r="B5" t="s">
        <v>1661</v>
      </c>
      <c r="C5" t="s">
        <v>1662</v>
      </c>
      <c r="D5" t="s">
        <v>1663</v>
      </c>
      <c r="E5">
        <v>45433</v>
      </c>
      <c r="F5" t="s">
        <v>67</v>
      </c>
      <c r="G5" s="16">
        <v>100</v>
      </c>
      <c r="H5" s="16">
        <v>4491200</v>
      </c>
      <c r="I5" s="16">
        <v>44912000</v>
      </c>
      <c r="K5" s="29" t="str">
        <f t="shared" ref="K5" si="0">LEFT(F5,4)</f>
        <v>Спир</v>
      </c>
      <c r="L5" s="29" t="s">
        <v>533</v>
      </c>
    </row>
    <row r="6" spans="1:12">
      <c r="A6">
        <v>6998404</v>
      </c>
      <c r="B6" t="s">
        <v>1661</v>
      </c>
      <c r="C6" t="s">
        <v>265</v>
      </c>
      <c r="D6" t="s">
        <v>266</v>
      </c>
      <c r="E6">
        <v>45285</v>
      </c>
      <c r="F6" t="s">
        <v>66</v>
      </c>
      <c r="G6" s="16">
        <v>300</v>
      </c>
      <c r="H6" s="16">
        <v>3556100</v>
      </c>
      <c r="I6" s="16">
        <v>106683000</v>
      </c>
      <c r="K6" s="29" t="str">
        <f t="shared" ref="K6:K542" si="1">LEFT(F6,4)</f>
        <v>Спир</v>
      </c>
      <c r="L6" s="29" t="s">
        <v>533</v>
      </c>
    </row>
    <row r="7" spans="1:12">
      <c r="A7">
        <v>6997054</v>
      </c>
      <c r="B7" t="s">
        <v>1661</v>
      </c>
      <c r="C7" t="s">
        <v>224</v>
      </c>
      <c r="D7" t="s">
        <v>225</v>
      </c>
      <c r="E7">
        <v>45433</v>
      </c>
      <c r="F7" t="s">
        <v>67</v>
      </c>
      <c r="G7" s="16">
        <v>400</v>
      </c>
      <c r="H7" s="16">
        <v>4494000</v>
      </c>
      <c r="I7" s="16">
        <v>179760000</v>
      </c>
      <c r="K7" s="29" t="str">
        <f t="shared" ref="K7:K70" si="2">LEFT(F7,4)</f>
        <v>Спир</v>
      </c>
      <c r="L7" s="29" t="s">
        <v>533</v>
      </c>
    </row>
    <row r="8" spans="1:12">
      <c r="A8">
        <v>6997014</v>
      </c>
      <c r="B8" t="s">
        <v>1661</v>
      </c>
      <c r="C8" t="s">
        <v>1664</v>
      </c>
      <c r="D8" t="s">
        <v>1665</v>
      </c>
      <c r="E8">
        <v>45285</v>
      </c>
      <c r="F8" t="s">
        <v>66</v>
      </c>
      <c r="G8" s="16">
        <v>60</v>
      </c>
      <c r="H8" s="16">
        <v>3556001</v>
      </c>
      <c r="I8" s="16">
        <v>21336006</v>
      </c>
      <c r="K8" s="29" t="str">
        <f t="shared" si="2"/>
        <v>Спир</v>
      </c>
      <c r="L8" s="29" t="s">
        <v>533</v>
      </c>
    </row>
    <row r="9" spans="1:12">
      <c r="A9">
        <v>6997013</v>
      </c>
      <c r="B9" t="s">
        <v>1661</v>
      </c>
      <c r="C9" t="s">
        <v>1666</v>
      </c>
      <c r="D9" t="s">
        <v>1667</v>
      </c>
      <c r="E9">
        <v>45285</v>
      </c>
      <c r="F9" t="s">
        <v>66</v>
      </c>
      <c r="G9" s="16">
        <v>30</v>
      </c>
      <c r="H9" s="16">
        <v>3557000</v>
      </c>
      <c r="I9" s="16">
        <v>10671000</v>
      </c>
      <c r="K9" s="29" t="str">
        <f t="shared" si="2"/>
        <v>Спир</v>
      </c>
      <c r="L9" s="29" t="s">
        <v>533</v>
      </c>
    </row>
    <row r="10" spans="1:12">
      <c r="A10">
        <v>6996016</v>
      </c>
      <c r="B10" t="s">
        <v>1668</v>
      </c>
      <c r="C10" t="s">
        <v>72</v>
      </c>
      <c r="D10" t="s">
        <v>73</v>
      </c>
      <c r="E10">
        <v>78262</v>
      </c>
      <c r="F10" t="s">
        <v>285</v>
      </c>
      <c r="G10" s="16">
        <v>3100</v>
      </c>
      <c r="H10" s="16">
        <v>35890400</v>
      </c>
      <c r="I10" s="16">
        <v>111260240</v>
      </c>
      <c r="K10" s="29" t="str">
        <f t="shared" si="2"/>
        <v>Спир</v>
      </c>
      <c r="L10" s="29" t="s">
        <v>533</v>
      </c>
    </row>
    <row r="11" spans="1:12">
      <c r="A11">
        <v>6995805</v>
      </c>
      <c r="B11" t="s">
        <v>1668</v>
      </c>
      <c r="C11" t="s">
        <v>1669</v>
      </c>
      <c r="D11" t="s">
        <v>1670</v>
      </c>
      <c r="E11">
        <v>45433</v>
      </c>
      <c r="F11" t="s">
        <v>67</v>
      </c>
      <c r="G11" s="16">
        <v>40</v>
      </c>
      <c r="H11" s="16">
        <v>4491200</v>
      </c>
      <c r="I11" s="16">
        <v>17964800</v>
      </c>
      <c r="K11" s="29" t="str">
        <f t="shared" si="2"/>
        <v>Спир</v>
      </c>
      <c r="L11" s="29" t="s">
        <v>533</v>
      </c>
    </row>
    <row r="12" spans="1:12">
      <c r="A12">
        <v>6995794</v>
      </c>
      <c r="B12" t="s">
        <v>1668</v>
      </c>
      <c r="C12" t="s">
        <v>1671</v>
      </c>
      <c r="D12" t="s">
        <v>1672</v>
      </c>
      <c r="E12">
        <v>45285</v>
      </c>
      <c r="F12" t="s">
        <v>66</v>
      </c>
      <c r="G12" s="16">
        <v>600</v>
      </c>
      <c r="H12" s="16">
        <v>3556000</v>
      </c>
      <c r="I12" s="16">
        <v>213360000</v>
      </c>
      <c r="K12" s="29" t="str">
        <f t="shared" si="2"/>
        <v>Спир</v>
      </c>
      <c r="L12" s="29" t="s">
        <v>533</v>
      </c>
    </row>
    <row r="13" spans="1:12">
      <c r="A13">
        <v>6995793</v>
      </c>
      <c r="B13" t="s">
        <v>1668</v>
      </c>
      <c r="C13" t="s">
        <v>1671</v>
      </c>
      <c r="D13" t="s">
        <v>1672</v>
      </c>
      <c r="E13">
        <v>45285</v>
      </c>
      <c r="F13" t="s">
        <v>66</v>
      </c>
      <c r="G13" s="16">
        <v>600</v>
      </c>
      <c r="H13" s="16">
        <v>3556000</v>
      </c>
      <c r="I13" s="16">
        <v>213360000</v>
      </c>
      <c r="K13" s="29" t="str">
        <f t="shared" si="2"/>
        <v>Спир</v>
      </c>
      <c r="L13" s="29" t="s">
        <v>533</v>
      </c>
    </row>
    <row r="14" spans="1:12">
      <c r="A14">
        <v>6994382</v>
      </c>
      <c r="B14" t="s">
        <v>1668</v>
      </c>
      <c r="C14" t="s">
        <v>1673</v>
      </c>
      <c r="D14" t="s">
        <v>1674</v>
      </c>
      <c r="E14">
        <v>45285</v>
      </c>
      <c r="F14" t="s">
        <v>66</v>
      </c>
      <c r="G14" s="16">
        <v>40</v>
      </c>
      <c r="H14" s="16">
        <v>3556000</v>
      </c>
      <c r="I14" s="16">
        <v>14224000</v>
      </c>
      <c r="K14" s="29" t="str">
        <f t="shared" si="2"/>
        <v>Спир</v>
      </c>
      <c r="L14" s="29" t="s">
        <v>533</v>
      </c>
    </row>
    <row r="15" spans="1:12">
      <c r="A15">
        <v>6993019</v>
      </c>
      <c r="B15" t="s">
        <v>1675</v>
      </c>
      <c r="C15" t="s">
        <v>76</v>
      </c>
      <c r="D15" t="s">
        <v>77</v>
      </c>
      <c r="E15">
        <v>45285</v>
      </c>
      <c r="F15" t="s">
        <v>66</v>
      </c>
      <c r="G15" s="16">
        <v>100</v>
      </c>
      <c r="H15" s="16">
        <v>3556000</v>
      </c>
      <c r="I15" s="16">
        <v>35560000</v>
      </c>
      <c r="K15" s="29" t="str">
        <f t="shared" si="2"/>
        <v>Спир</v>
      </c>
      <c r="L15" s="29" t="s">
        <v>533</v>
      </c>
    </row>
    <row r="16" spans="1:12">
      <c r="A16">
        <v>6993018</v>
      </c>
      <c r="B16" t="s">
        <v>1675</v>
      </c>
      <c r="C16" t="s">
        <v>214</v>
      </c>
      <c r="D16" t="s">
        <v>215</v>
      </c>
      <c r="E16">
        <v>45285</v>
      </c>
      <c r="F16" t="s">
        <v>66</v>
      </c>
      <c r="G16" s="16">
        <v>200</v>
      </c>
      <c r="H16" s="16">
        <v>3556000</v>
      </c>
      <c r="I16" s="16">
        <v>71120000</v>
      </c>
      <c r="K16" s="29" t="str">
        <f t="shared" si="2"/>
        <v>Спир</v>
      </c>
      <c r="L16" s="29" t="s">
        <v>533</v>
      </c>
    </row>
    <row r="17" spans="1:12">
      <c r="A17">
        <v>6991401</v>
      </c>
      <c r="B17" t="s">
        <v>1675</v>
      </c>
      <c r="C17" t="s">
        <v>91</v>
      </c>
      <c r="D17" t="s">
        <v>80</v>
      </c>
      <c r="E17">
        <v>45433</v>
      </c>
      <c r="F17" t="s">
        <v>67</v>
      </c>
      <c r="G17" s="16">
        <v>100</v>
      </c>
      <c r="H17" s="16">
        <v>4492000</v>
      </c>
      <c r="I17" s="16">
        <v>44920000</v>
      </c>
      <c r="K17" s="29" t="str">
        <f t="shared" si="2"/>
        <v>Спир</v>
      </c>
      <c r="L17" s="29" t="s">
        <v>533</v>
      </c>
    </row>
    <row r="18" spans="1:12">
      <c r="A18">
        <v>6991354</v>
      </c>
      <c r="B18" t="s">
        <v>1675</v>
      </c>
      <c r="C18" t="s">
        <v>184</v>
      </c>
      <c r="D18" t="s">
        <v>185</v>
      </c>
      <c r="E18">
        <v>45285</v>
      </c>
      <c r="F18" t="s">
        <v>66</v>
      </c>
      <c r="G18" s="16">
        <v>1000</v>
      </c>
      <c r="H18" s="16">
        <v>3556001</v>
      </c>
      <c r="I18" s="16">
        <v>355600100</v>
      </c>
      <c r="K18" s="29" t="str">
        <f t="shared" si="2"/>
        <v>Спир</v>
      </c>
      <c r="L18" s="29" t="s">
        <v>533</v>
      </c>
    </row>
    <row r="19" spans="1:12">
      <c r="A19">
        <v>6989905</v>
      </c>
      <c r="B19" t="s">
        <v>1638</v>
      </c>
      <c r="C19" t="s">
        <v>130</v>
      </c>
      <c r="D19" t="s">
        <v>131</v>
      </c>
      <c r="E19">
        <v>45433</v>
      </c>
      <c r="F19" t="s">
        <v>67</v>
      </c>
      <c r="G19" s="16">
        <v>40</v>
      </c>
      <c r="H19" s="16">
        <v>4491200</v>
      </c>
      <c r="I19" s="16">
        <v>17964800</v>
      </c>
      <c r="K19" s="29" t="str">
        <f t="shared" si="2"/>
        <v>Спир</v>
      </c>
      <c r="L19" s="29" t="s">
        <v>533</v>
      </c>
    </row>
    <row r="20" spans="1:12">
      <c r="A20">
        <v>6989904</v>
      </c>
      <c r="B20" t="s">
        <v>1638</v>
      </c>
      <c r="C20" t="s">
        <v>212</v>
      </c>
      <c r="D20" t="s">
        <v>213</v>
      </c>
      <c r="E20">
        <v>45433</v>
      </c>
      <c r="F20" t="s">
        <v>67</v>
      </c>
      <c r="G20" s="16">
        <v>40</v>
      </c>
      <c r="H20" s="16">
        <v>4491202</v>
      </c>
      <c r="I20" s="16">
        <v>17964808</v>
      </c>
      <c r="K20" s="29" t="str">
        <f t="shared" si="2"/>
        <v>Спир</v>
      </c>
      <c r="L20" s="29" t="s">
        <v>533</v>
      </c>
    </row>
    <row r="21" spans="1:12">
      <c r="A21">
        <v>6989903</v>
      </c>
      <c r="B21" t="s">
        <v>1638</v>
      </c>
      <c r="C21" t="s">
        <v>91</v>
      </c>
      <c r="D21" t="s">
        <v>80</v>
      </c>
      <c r="E21">
        <v>45433</v>
      </c>
      <c r="F21" t="s">
        <v>67</v>
      </c>
      <c r="G21" s="16">
        <v>100</v>
      </c>
      <c r="H21" s="16">
        <v>4492000</v>
      </c>
      <c r="I21" s="16">
        <v>44920000</v>
      </c>
      <c r="K21" s="29" t="str">
        <f t="shared" si="2"/>
        <v>Спир</v>
      </c>
      <c r="L21" s="29" t="s">
        <v>533</v>
      </c>
    </row>
    <row r="22" spans="1:12">
      <c r="A22">
        <v>6989877</v>
      </c>
      <c r="B22" t="s">
        <v>1638</v>
      </c>
      <c r="C22" t="s">
        <v>126</v>
      </c>
      <c r="D22" t="s">
        <v>127</v>
      </c>
      <c r="E22">
        <v>45285</v>
      </c>
      <c r="F22" t="s">
        <v>66</v>
      </c>
      <c r="G22" s="16">
        <v>500</v>
      </c>
      <c r="H22" s="16">
        <v>3556001</v>
      </c>
      <c r="I22" s="16">
        <v>177800050</v>
      </c>
      <c r="K22" s="29" t="str">
        <f t="shared" si="2"/>
        <v>Спир</v>
      </c>
      <c r="L22" s="29" t="s">
        <v>533</v>
      </c>
    </row>
    <row r="23" spans="1:12">
      <c r="A23">
        <v>6988077</v>
      </c>
      <c r="B23" t="s">
        <v>1638</v>
      </c>
      <c r="C23" t="s">
        <v>1676</v>
      </c>
      <c r="D23" t="s">
        <v>1677</v>
      </c>
      <c r="E23">
        <v>9945433</v>
      </c>
      <c r="F23" t="s">
        <v>299</v>
      </c>
      <c r="G23" s="16">
        <v>200</v>
      </c>
      <c r="H23" s="16">
        <v>4491202</v>
      </c>
      <c r="I23" s="16">
        <v>89824040</v>
      </c>
      <c r="K23" s="29" t="str">
        <f t="shared" si="2"/>
        <v>Спир</v>
      </c>
      <c r="L23" s="29" t="s">
        <v>533</v>
      </c>
    </row>
    <row r="24" spans="1:12">
      <c r="A24">
        <v>6988027</v>
      </c>
      <c r="B24" t="s">
        <v>1638</v>
      </c>
      <c r="C24" t="s">
        <v>146</v>
      </c>
      <c r="D24" t="s">
        <v>147</v>
      </c>
      <c r="E24">
        <v>45285</v>
      </c>
      <c r="F24" t="s">
        <v>66</v>
      </c>
      <c r="G24" s="16">
        <v>100</v>
      </c>
      <c r="H24" s="16">
        <v>3556001</v>
      </c>
      <c r="I24" s="16">
        <v>35560010</v>
      </c>
      <c r="K24" s="29" t="str">
        <f t="shared" si="2"/>
        <v>Спир</v>
      </c>
      <c r="L24" s="29" t="s">
        <v>533</v>
      </c>
    </row>
    <row r="25" spans="1:12">
      <c r="A25">
        <v>6986780</v>
      </c>
      <c r="B25" t="s">
        <v>1642</v>
      </c>
      <c r="C25" t="s">
        <v>85</v>
      </c>
      <c r="D25" t="s">
        <v>86</v>
      </c>
      <c r="E25">
        <v>78261</v>
      </c>
      <c r="F25" t="s">
        <v>279</v>
      </c>
      <c r="G25" s="16">
        <v>1600</v>
      </c>
      <c r="H25" s="16">
        <v>35560000</v>
      </c>
      <c r="I25" s="16">
        <v>56896000</v>
      </c>
      <c r="K25" s="29" t="str">
        <f t="shared" si="2"/>
        <v>Спир</v>
      </c>
      <c r="L25" s="29" t="s">
        <v>533</v>
      </c>
    </row>
    <row r="26" spans="1:12">
      <c r="A26">
        <v>6986779</v>
      </c>
      <c r="B26" t="s">
        <v>1642</v>
      </c>
      <c r="C26" t="s">
        <v>208</v>
      </c>
      <c r="D26" t="s">
        <v>209</v>
      </c>
      <c r="E26">
        <v>78261</v>
      </c>
      <c r="F26" t="s">
        <v>279</v>
      </c>
      <c r="G26" s="16">
        <v>6000</v>
      </c>
      <c r="H26" s="16">
        <v>35560000</v>
      </c>
      <c r="I26" s="16">
        <v>213360000</v>
      </c>
      <c r="K26" s="29" t="str">
        <f t="shared" si="2"/>
        <v>Спир</v>
      </c>
      <c r="L26" s="29" t="s">
        <v>533</v>
      </c>
    </row>
    <row r="27" spans="1:12">
      <c r="A27">
        <v>6986434</v>
      </c>
      <c r="B27" t="s">
        <v>1642</v>
      </c>
      <c r="C27" t="s">
        <v>128</v>
      </c>
      <c r="D27" t="s">
        <v>129</v>
      </c>
      <c r="E27">
        <v>45285</v>
      </c>
      <c r="F27" t="s">
        <v>66</v>
      </c>
      <c r="G27" s="16">
        <v>50</v>
      </c>
      <c r="H27" s="16">
        <v>3560000</v>
      </c>
      <c r="I27" s="16">
        <v>17800000</v>
      </c>
      <c r="K27" s="29" t="str">
        <f t="shared" si="2"/>
        <v>Спир</v>
      </c>
      <c r="L27" s="29" t="s">
        <v>533</v>
      </c>
    </row>
    <row r="28" spans="1:12">
      <c r="A28">
        <v>6984610</v>
      </c>
      <c r="B28" t="s">
        <v>1642</v>
      </c>
      <c r="C28" t="s">
        <v>232</v>
      </c>
      <c r="D28" t="s">
        <v>233</v>
      </c>
      <c r="E28">
        <v>45284</v>
      </c>
      <c r="F28" t="s">
        <v>65</v>
      </c>
      <c r="G28" s="16">
        <v>200</v>
      </c>
      <c r="H28" s="16">
        <v>3589044</v>
      </c>
      <c r="I28" s="16">
        <v>71780880</v>
      </c>
      <c r="K28" s="29" t="str">
        <f t="shared" si="2"/>
        <v>Спир</v>
      </c>
      <c r="L28" s="29" t="s">
        <v>533</v>
      </c>
    </row>
    <row r="29" spans="1:12">
      <c r="A29">
        <v>6984608</v>
      </c>
      <c r="B29" t="s">
        <v>1642</v>
      </c>
      <c r="C29" t="s">
        <v>184</v>
      </c>
      <c r="D29" t="s">
        <v>185</v>
      </c>
      <c r="E29">
        <v>45285</v>
      </c>
      <c r="F29" t="s">
        <v>66</v>
      </c>
      <c r="G29" s="16">
        <v>1000</v>
      </c>
      <c r="H29" s="16">
        <v>3556001</v>
      </c>
      <c r="I29" s="16">
        <v>355600100</v>
      </c>
      <c r="K29" s="29" t="str">
        <f t="shared" si="2"/>
        <v>Спир</v>
      </c>
      <c r="L29" s="29" t="s">
        <v>533</v>
      </c>
    </row>
    <row r="30" spans="1:12">
      <c r="A30">
        <v>6984607</v>
      </c>
      <c r="B30" t="s">
        <v>1642</v>
      </c>
      <c r="C30" t="s">
        <v>1678</v>
      </c>
      <c r="D30" t="s">
        <v>1679</v>
      </c>
      <c r="E30">
        <v>45285</v>
      </c>
      <c r="F30" t="s">
        <v>66</v>
      </c>
      <c r="G30" s="16">
        <v>90</v>
      </c>
      <c r="H30" s="16">
        <v>3556005</v>
      </c>
      <c r="I30" s="16">
        <v>32004045</v>
      </c>
      <c r="K30" s="29" t="str">
        <f t="shared" si="2"/>
        <v>Спир</v>
      </c>
      <c r="L30" s="29" t="s">
        <v>533</v>
      </c>
    </row>
    <row r="31" spans="1:12">
      <c r="A31">
        <v>6983117</v>
      </c>
      <c r="B31" t="s">
        <v>1680</v>
      </c>
      <c r="C31" t="s">
        <v>348</v>
      </c>
      <c r="D31" t="s">
        <v>300</v>
      </c>
      <c r="E31">
        <v>9945433</v>
      </c>
      <c r="F31" t="s">
        <v>299</v>
      </c>
      <c r="G31" s="16">
        <v>20</v>
      </c>
      <c r="H31" s="16">
        <v>4491200</v>
      </c>
      <c r="I31" s="16">
        <v>8982400</v>
      </c>
      <c r="K31" s="29" t="str">
        <f t="shared" si="2"/>
        <v>Спир</v>
      </c>
      <c r="L31" s="29" t="s">
        <v>533</v>
      </c>
    </row>
    <row r="32" spans="1:12">
      <c r="A32">
        <v>6979828</v>
      </c>
      <c r="B32" t="s">
        <v>1601</v>
      </c>
      <c r="C32" t="s">
        <v>1567</v>
      </c>
      <c r="D32" t="s">
        <v>1681</v>
      </c>
      <c r="E32">
        <v>45285</v>
      </c>
      <c r="F32" t="s">
        <v>66</v>
      </c>
      <c r="G32" s="16">
        <v>100</v>
      </c>
      <c r="H32" s="16">
        <v>3560000</v>
      </c>
      <c r="I32" s="16">
        <v>35600000</v>
      </c>
      <c r="K32" s="29" t="str">
        <f t="shared" si="2"/>
        <v>Спир</v>
      </c>
      <c r="L32" s="29" t="s">
        <v>533</v>
      </c>
    </row>
    <row r="33" spans="1:12">
      <c r="A33">
        <v>6979827</v>
      </c>
      <c r="B33" t="s">
        <v>1601</v>
      </c>
      <c r="C33" t="s">
        <v>184</v>
      </c>
      <c r="D33" t="s">
        <v>185</v>
      </c>
      <c r="E33">
        <v>45285</v>
      </c>
      <c r="F33" t="s">
        <v>66</v>
      </c>
      <c r="G33" s="16">
        <v>1000</v>
      </c>
      <c r="H33" s="16">
        <v>3560001</v>
      </c>
      <c r="I33" s="16">
        <v>356000100</v>
      </c>
      <c r="K33" s="29" t="str">
        <f t="shared" si="2"/>
        <v>Спир</v>
      </c>
      <c r="L33" s="29" t="s">
        <v>533</v>
      </c>
    </row>
    <row r="34" spans="1:12">
      <c r="A34">
        <v>6979000</v>
      </c>
      <c r="B34" t="s">
        <v>1601</v>
      </c>
      <c r="C34" t="s">
        <v>92</v>
      </c>
      <c r="D34" t="s">
        <v>93</v>
      </c>
      <c r="E34">
        <v>78261</v>
      </c>
      <c r="F34" t="s">
        <v>279</v>
      </c>
      <c r="G34" s="16">
        <v>17100</v>
      </c>
      <c r="H34" s="16">
        <v>35560000</v>
      </c>
      <c r="I34" s="16">
        <v>608076000</v>
      </c>
      <c r="K34" s="29" t="str">
        <f t="shared" si="2"/>
        <v>Спир</v>
      </c>
      <c r="L34" s="29" t="s">
        <v>533</v>
      </c>
    </row>
    <row r="35" spans="1:12">
      <c r="A35">
        <v>6978147</v>
      </c>
      <c r="B35" t="s">
        <v>1601</v>
      </c>
      <c r="C35" t="s">
        <v>120</v>
      </c>
      <c r="D35" t="s">
        <v>121</v>
      </c>
      <c r="E35">
        <v>45433</v>
      </c>
      <c r="F35" t="s">
        <v>67</v>
      </c>
      <c r="G35" s="16">
        <v>300</v>
      </c>
      <c r="H35" s="16">
        <v>4491200</v>
      </c>
      <c r="I35" s="16">
        <v>134736000</v>
      </c>
      <c r="K35" s="29" t="str">
        <f t="shared" si="2"/>
        <v>Спир</v>
      </c>
      <c r="L35" s="29" t="s">
        <v>533</v>
      </c>
    </row>
    <row r="36" spans="1:12">
      <c r="A36">
        <v>6978114</v>
      </c>
      <c r="B36" t="s">
        <v>1601</v>
      </c>
      <c r="C36" t="s">
        <v>122</v>
      </c>
      <c r="D36" t="s">
        <v>123</v>
      </c>
      <c r="E36">
        <v>45285</v>
      </c>
      <c r="F36" t="s">
        <v>66</v>
      </c>
      <c r="G36" s="16">
        <v>500</v>
      </c>
      <c r="H36" s="16">
        <v>3556000</v>
      </c>
      <c r="I36" s="16">
        <v>177800000</v>
      </c>
      <c r="K36" s="29" t="str">
        <f t="shared" si="2"/>
        <v>Спир</v>
      </c>
      <c r="L36" s="29" t="s">
        <v>533</v>
      </c>
    </row>
    <row r="37" spans="1:12">
      <c r="A37">
        <v>6978113</v>
      </c>
      <c r="B37" t="s">
        <v>1601</v>
      </c>
      <c r="C37" t="s">
        <v>214</v>
      </c>
      <c r="D37" t="s">
        <v>215</v>
      </c>
      <c r="E37">
        <v>45285</v>
      </c>
      <c r="F37" t="s">
        <v>66</v>
      </c>
      <c r="G37" s="16">
        <v>200</v>
      </c>
      <c r="H37" s="16">
        <v>3556000</v>
      </c>
      <c r="I37" s="16">
        <v>71120000</v>
      </c>
      <c r="K37" s="29" t="str">
        <f t="shared" si="2"/>
        <v>Спир</v>
      </c>
      <c r="L37" s="29" t="s">
        <v>533</v>
      </c>
    </row>
    <row r="38" spans="1:12">
      <c r="A38">
        <v>6976252</v>
      </c>
      <c r="B38" t="s">
        <v>1682</v>
      </c>
      <c r="C38" t="s">
        <v>70</v>
      </c>
      <c r="D38" t="s">
        <v>71</v>
      </c>
      <c r="E38">
        <v>45285</v>
      </c>
      <c r="F38" t="s">
        <v>66</v>
      </c>
      <c r="G38" s="16">
        <v>500</v>
      </c>
      <c r="H38" s="16">
        <v>3556000</v>
      </c>
      <c r="I38" s="16">
        <v>177800000</v>
      </c>
      <c r="K38" s="29" t="str">
        <f t="shared" si="2"/>
        <v>Спир</v>
      </c>
      <c r="L38" s="29" t="s">
        <v>533</v>
      </c>
    </row>
    <row r="39" spans="1:12">
      <c r="A39">
        <v>6976251</v>
      </c>
      <c r="B39" t="s">
        <v>1682</v>
      </c>
      <c r="C39" t="s">
        <v>76</v>
      </c>
      <c r="D39" t="s">
        <v>77</v>
      </c>
      <c r="E39">
        <v>45285</v>
      </c>
      <c r="F39" t="s">
        <v>66</v>
      </c>
      <c r="G39" s="16">
        <v>200</v>
      </c>
      <c r="H39" s="16">
        <v>3556000</v>
      </c>
      <c r="I39" s="16">
        <v>71120000</v>
      </c>
      <c r="K39" s="29" t="str">
        <f t="shared" si="2"/>
        <v>Спир</v>
      </c>
      <c r="L39" s="29" t="s">
        <v>533</v>
      </c>
    </row>
    <row r="40" spans="1:12">
      <c r="A40">
        <v>6974338</v>
      </c>
      <c r="B40" t="s">
        <v>1682</v>
      </c>
      <c r="C40" t="s">
        <v>326</v>
      </c>
      <c r="D40" t="s">
        <v>333</v>
      </c>
      <c r="E40">
        <v>45285</v>
      </c>
      <c r="F40" t="s">
        <v>66</v>
      </c>
      <c r="G40" s="16">
        <v>20</v>
      </c>
      <c r="H40" s="16">
        <v>3556000</v>
      </c>
      <c r="I40" s="16">
        <v>7112000</v>
      </c>
      <c r="K40" s="29" t="str">
        <f t="shared" si="2"/>
        <v>Спир</v>
      </c>
      <c r="L40" s="29" t="s">
        <v>533</v>
      </c>
    </row>
    <row r="41" spans="1:12">
      <c r="A41">
        <v>6971701</v>
      </c>
      <c r="B41" t="s">
        <v>1683</v>
      </c>
      <c r="C41" t="s">
        <v>113</v>
      </c>
      <c r="D41" t="s">
        <v>114</v>
      </c>
      <c r="E41">
        <v>78262</v>
      </c>
      <c r="F41" t="s">
        <v>285</v>
      </c>
      <c r="G41" s="16">
        <v>3100</v>
      </c>
      <c r="H41" s="16">
        <v>35890400</v>
      </c>
      <c r="I41" s="16">
        <v>111260240</v>
      </c>
      <c r="K41" s="29" t="str">
        <f t="shared" si="2"/>
        <v>Спир</v>
      </c>
      <c r="L41" s="29" t="s">
        <v>533</v>
      </c>
    </row>
    <row r="42" spans="1:12">
      <c r="A42">
        <v>6971700</v>
      </c>
      <c r="B42" t="s">
        <v>1683</v>
      </c>
      <c r="C42" t="s">
        <v>113</v>
      </c>
      <c r="D42" t="s">
        <v>114</v>
      </c>
      <c r="E42">
        <v>78262</v>
      </c>
      <c r="F42" t="s">
        <v>285</v>
      </c>
      <c r="G42" s="16">
        <v>3100</v>
      </c>
      <c r="H42" s="16">
        <v>35890400</v>
      </c>
      <c r="I42" s="16">
        <v>111260240</v>
      </c>
      <c r="K42" s="29" t="str">
        <f t="shared" si="2"/>
        <v>Спир</v>
      </c>
      <c r="L42" s="29" t="s">
        <v>533</v>
      </c>
    </row>
    <row r="43" spans="1:12">
      <c r="A43">
        <v>6970882</v>
      </c>
      <c r="B43" t="s">
        <v>1683</v>
      </c>
      <c r="C43" t="s">
        <v>293</v>
      </c>
      <c r="D43" t="s">
        <v>294</v>
      </c>
      <c r="E43">
        <v>45285</v>
      </c>
      <c r="F43" t="s">
        <v>66</v>
      </c>
      <c r="G43" s="16">
        <v>100</v>
      </c>
      <c r="H43" s="16">
        <v>3556000</v>
      </c>
      <c r="I43" s="16">
        <v>35560000</v>
      </c>
      <c r="K43" s="29" t="str">
        <f t="shared" si="2"/>
        <v>Спир</v>
      </c>
      <c r="L43" s="29" t="s">
        <v>533</v>
      </c>
    </row>
    <row r="44" spans="1:12">
      <c r="A44">
        <v>6967095</v>
      </c>
      <c r="B44" t="s">
        <v>1684</v>
      </c>
      <c r="C44" t="s">
        <v>214</v>
      </c>
      <c r="D44" t="s">
        <v>215</v>
      </c>
      <c r="E44">
        <v>45285</v>
      </c>
      <c r="F44" t="s">
        <v>66</v>
      </c>
      <c r="G44" s="16">
        <v>200</v>
      </c>
      <c r="H44" s="16">
        <v>3556000</v>
      </c>
      <c r="I44" s="16">
        <v>71120000</v>
      </c>
      <c r="K44" s="29" t="str">
        <f t="shared" si="2"/>
        <v>Спир</v>
      </c>
      <c r="L44" s="29" t="s">
        <v>533</v>
      </c>
    </row>
    <row r="45" spans="1:12">
      <c r="A45">
        <v>6967094</v>
      </c>
      <c r="B45" t="s">
        <v>1684</v>
      </c>
      <c r="C45" t="s">
        <v>1685</v>
      </c>
      <c r="D45" t="s">
        <v>1686</v>
      </c>
      <c r="E45">
        <v>45285</v>
      </c>
      <c r="F45" t="s">
        <v>66</v>
      </c>
      <c r="G45" s="16">
        <v>1000</v>
      </c>
      <c r="H45" s="16">
        <v>3556001</v>
      </c>
      <c r="I45" s="16">
        <v>355600100</v>
      </c>
      <c r="K45" s="29" t="str">
        <f t="shared" si="2"/>
        <v>Спир</v>
      </c>
      <c r="L45" s="29" t="s">
        <v>533</v>
      </c>
    </row>
    <row r="46" spans="1:12">
      <c r="A46">
        <v>6967093</v>
      </c>
      <c r="B46" t="s">
        <v>1684</v>
      </c>
      <c r="C46" t="s">
        <v>146</v>
      </c>
      <c r="D46" t="s">
        <v>147</v>
      </c>
      <c r="E46">
        <v>45285</v>
      </c>
      <c r="F46" t="s">
        <v>66</v>
      </c>
      <c r="G46" s="16">
        <v>100</v>
      </c>
      <c r="H46" s="16">
        <v>3556002</v>
      </c>
      <c r="I46" s="16">
        <v>35560020</v>
      </c>
      <c r="K46" s="29" t="str">
        <f t="shared" si="2"/>
        <v>Спир</v>
      </c>
      <c r="L46" s="29" t="s">
        <v>533</v>
      </c>
    </row>
    <row r="47" spans="1:12">
      <c r="A47">
        <v>6967092</v>
      </c>
      <c r="B47" t="s">
        <v>1684</v>
      </c>
      <c r="C47" t="s">
        <v>87</v>
      </c>
      <c r="D47" t="s">
        <v>88</v>
      </c>
      <c r="E47">
        <v>45285</v>
      </c>
      <c r="F47" t="s">
        <v>66</v>
      </c>
      <c r="G47" s="16">
        <v>520</v>
      </c>
      <c r="H47" s="16">
        <v>3556003</v>
      </c>
      <c r="I47" s="16">
        <v>184912156</v>
      </c>
      <c r="K47" s="29" t="str">
        <f t="shared" si="2"/>
        <v>Спир</v>
      </c>
      <c r="L47" s="29" t="s">
        <v>533</v>
      </c>
    </row>
    <row r="48" spans="1:12">
      <c r="A48">
        <v>6967091</v>
      </c>
      <c r="B48" t="s">
        <v>1684</v>
      </c>
      <c r="C48" t="s">
        <v>1678</v>
      </c>
      <c r="D48" t="s">
        <v>1679</v>
      </c>
      <c r="E48">
        <v>45285</v>
      </c>
      <c r="F48" t="s">
        <v>66</v>
      </c>
      <c r="G48" s="16">
        <v>90</v>
      </c>
      <c r="H48" s="16">
        <v>3556005</v>
      </c>
      <c r="I48" s="16">
        <v>32004045</v>
      </c>
      <c r="K48" s="29" t="str">
        <f t="shared" si="2"/>
        <v>Спир</v>
      </c>
      <c r="L48" s="29" t="s">
        <v>533</v>
      </c>
    </row>
    <row r="49" spans="1:12">
      <c r="A49">
        <v>6965095</v>
      </c>
      <c r="B49" t="s">
        <v>1687</v>
      </c>
      <c r="C49" t="s">
        <v>286</v>
      </c>
      <c r="D49" t="s">
        <v>287</v>
      </c>
      <c r="E49">
        <v>45285</v>
      </c>
      <c r="F49" t="s">
        <v>66</v>
      </c>
      <c r="G49" s="16">
        <v>150</v>
      </c>
      <c r="H49" s="16">
        <v>3556002</v>
      </c>
      <c r="I49" s="16">
        <v>53340030</v>
      </c>
      <c r="K49" s="29" t="str">
        <f t="shared" si="2"/>
        <v>Спир</v>
      </c>
      <c r="L49" s="29" t="s">
        <v>533</v>
      </c>
    </row>
    <row r="50" spans="1:12">
      <c r="A50">
        <v>6963135</v>
      </c>
      <c r="B50" t="s">
        <v>1687</v>
      </c>
      <c r="C50" t="s">
        <v>81</v>
      </c>
      <c r="D50" t="s">
        <v>82</v>
      </c>
      <c r="E50">
        <v>45285</v>
      </c>
      <c r="F50" t="s">
        <v>66</v>
      </c>
      <c r="G50" s="16">
        <v>50</v>
      </c>
      <c r="H50" s="16">
        <v>3556600</v>
      </c>
      <c r="I50" s="16">
        <v>17783000</v>
      </c>
      <c r="K50" s="29" t="str">
        <f t="shared" si="2"/>
        <v>Спир</v>
      </c>
      <c r="L50" s="29" t="s">
        <v>533</v>
      </c>
    </row>
    <row r="51" spans="1:12">
      <c r="A51">
        <v>6961277</v>
      </c>
      <c r="B51" t="s">
        <v>1688</v>
      </c>
      <c r="C51" t="s">
        <v>208</v>
      </c>
      <c r="D51" t="s">
        <v>209</v>
      </c>
      <c r="E51">
        <v>78261</v>
      </c>
      <c r="F51" t="s">
        <v>279</v>
      </c>
      <c r="G51" s="16">
        <v>6100</v>
      </c>
      <c r="H51" s="16">
        <v>35560000</v>
      </c>
      <c r="I51" s="16">
        <v>216916000</v>
      </c>
      <c r="K51" s="29" t="str">
        <f t="shared" si="2"/>
        <v>Спир</v>
      </c>
      <c r="L51" s="29" t="s">
        <v>533</v>
      </c>
    </row>
    <row r="52" spans="1:12">
      <c r="A52">
        <v>6961019</v>
      </c>
      <c r="B52" t="s">
        <v>1688</v>
      </c>
      <c r="C52" t="s">
        <v>96</v>
      </c>
      <c r="D52" t="s">
        <v>97</v>
      </c>
      <c r="E52">
        <v>45285</v>
      </c>
      <c r="F52" t="s">
        <v>66</v>
      </c>
      <c r="G52" s="16">
        <v>250</v>
      </c>
      <c r="H52" s="16">
        <v>3561510</v>
      </c>
      <c r="I52" s="16">
        <v>89037750</v>
      </c>
      <c r="K52" s="29" t="str">
        <f t="shared" si="2"/>
        <v>Спир</v>
      </c>
      <c r="L52" s="29" t="s">
        <v>533</v>
      </c>
    </row>
    <row r="53" spans="1:12">
      <c r="A53">
        <v>6959138</v>
      </c>
      <c r="B53" t="s">
        <v>1688</v>
      </c>
      <c r="C53" t="s">
        <v>140</v>
      </c>
      <c r="D53" t="s">
        <v>141</v>
      </c>
      <c r="E53">
        <v>45285</v>
      </c>
      <c r="F53" t="s">
        <v>66</v>
      </c>
      <c r="G53" s="16">
        <v>100</v>
      </c>
      <c r="H53" s="16">
        <v>3556000</v>
      </c>
      <c r="I53" s="16">
        <v>35560000</v>
      </c>
      <c r="K53" s="29" t="str">
        <f t="shared" si="2"/>
        <v>Спир</v>
      </c>
      <c r="L53" s="29" t="s">
        <v>533</v>
      </c>
    </row>
    <row r="54" spans="1:12">
      <c r="A54">
        <v>6959137</v>
      </c>
      <c r="B54" t="s">
        <v>1688</v>
      </c>
      <c r="C54" t="s">
        <v>100</v>
      </c>
      <c r="D54" t="s">
        <v>101</v>
      </c>
      <c r="E54">
        <v>45285</v>
      </c>
      <c r="F54" t="s">
        <v>66</v>
      </c>
      <c r="G54" s="16">
        <v>500</v>
      </c>
      <c r="H54" s="16">
        <v>3556000</v>
      </c>
      <c r="I54" s="16">
        <v>177800000</v>
      </c>
      <c r="K54" s="29" t="str">
        <f t="shared" si="2"/>
        <v>Спир</v>
      </c>
      <c r="L54" s="29" t="s">
        <v>533</v>
      </c>
    </row>
    <row r="55" spans="1:12">
      <c r="A55">
        <v>6959136</v>
      </c>
      <c r="B55" t="s">
        <v>1688</v>
      </c>
      <c r="C55" t="s">
        <v>452</v>
      </c>
      <c r="D55" t="s">
        <v>453</v>
      </c>
      <c r="E55">
        <v>45285</v>
      </c>
      <c r="F55" t="s">
        <v>66</v>
      </c>
      <c r="G55" s="16">
        <v>1600</v>
      </c>
      <c r="H55" s="16">
        <v>3556001</v>
      </c>
      <c r="I55" s="16">
        <v>568960160</v>
      </c>
      <c r="K55" s="29" t="str">
        <f t="shared" si="2"/>
        <v>Спир</v>
      </c>
      <c r="L55" s="29" t="s">
        <v>533</v>
      </c>
    </row>
    <row r="56" spans="1:12">
      <c r="A56">
        <v>6959135</v>
      </c>
      <c r="B56" t="s">
        <v>1688</v>
      </c>
      <c r="C56" t="s">
        <v>1678</v>
      </c>
      <c r="D56" t="s">
        <v>1679</v>
      </c>
      <c r="E56">
        <v>45285</v>
      </c>
      <c r="F56" t="s">
        <v>66</v>
      </c>
      <c r="G56" s="16">
        <v>90</v>
      </c>
      <c r="H56" s="16">
        <v>3556005</v>
      </c>
      <c r="I56" s="16">
        <v>32004045</v>
      </c>
      <c r="K56" s="29" t="str">
        <f t="shared" si="2"/>
        <v>Спир</v>
      </c>
      <c r="L56" s="29" t="s">
        <v>533</v>
      </c>
    </row>
    <row r="57" spans="1:12">
      <c r="A57">
        <v>6957261</v>
      </c>
      <c r="B57" t="s">
        <v>1649</v>
      </c>
      <c r="C57" t="s">
        <v>217</v>
      </c>
      <c r="D57" t="s">
        <v>110</v>
      </c>
      <c r="E57">
        <v>45284</v>
      </c>
      <c r="F57" t="s">
        <v>65</v>
      </c>
      <c r="G57" s="16">
        <v>1600</v>
      </c>
      <c r="H57" s="16">
        <v>3589040</v>
      </c>
      <c r="I57" s="16">
        <v>574246400</v>
      </c>
      <c r="K57" s="29" t="str">
        <f t="shared" si="2"/>
        <v>Спир</v>
      </c>
      <c r="L57" s="29" t="s">
        <v>533</v>
      </c>
    </row>
    <row r="58" spans="1:12">
      <c r="A58">
        <v>6957260</v>
      </c>
      <c r="B58" t="s">
        <v>1649</v>
      </c>
      <c r="C58" t="s">
        <v>74</v>
      </c>
      <c r="D58" t="s">
        <v>75</v>
      </c>
      <c r="E58">
        <v>45284</v>
      </c>
      <c r="F58" t="s">
        <v>65</v>
      </c>
      <c r="G58" s="16">
        <v>40</v>
      </c>
      <c r="H58" s="16">
        <v>3589040</v>
      </c>
      <c r="I58" s="16">
        <v>14356160</v>
      </c>
      <c r="K58" s="29" t="str">
        <f t="shared" si="2"/>
        <v>Спир</v>
      </c>
      <c r="L58" s="29" t="s">
        <v>533</v>
      </c>
    </row>
    <row r="59" spans="1:12">
      <c r="A59">
        <v>6956242</v>
      </c>
      <c r="B59" t="s">
        <v>1649</v>
      </c>
      <c r="C59" t="s">
        <v>208</v>
      </c>
      <c r="D59" t="s">
        <v>209</v>
      </c>
      <c r="E59">
        <v>78261</v>
      </c>
      <c r="F59" t="s">
        <v>279</v>
      </c>
      <c r="G59" s="16">
        <v>6100</v>
      </c>
      <c r="H59" s="16">
        <v>35560000</v>
      </c>
      <c r="I59" s="16">
        <v>216916000</v>
      </c>
      <c r="K59" s="29" t="str">
        <f t="shared" si="2"/>
        <v>Спир</v>
      </c>
      <c r="L59" s="29" t="s">
        <v>533</v>
      </c>
    </row>
    <row r="60" spans="1:12">
      <c r="A60">
        <v>6955498</v>
      </c>
      <c r="B60" t="s">
        <v>1649</v>
      </c>
      <c r="C60" t="s">
        <v>102</v>
      </c>
      <c r="D60" t="s">
        <v>103</v>
      </c>
      <c r="E60">
        <v>45433</v>
      </c>
      <c r="F60" t="s">
        <v>67</v>
      </c>
      <c r="G60" s="16">
        <v>80</v>
      </c>
      <c r="H60" s="16">
        <v>4495000</v>
      </c>
      <c r="I60" s="16">
        <v>35960000</v>
      </c>
      <c r="K60" s="29" t="str">
        <f t="shared" si="2"/>
        <v>Спир</v>
      </c>
      <c r="L60" s="29" t="s">
        <v>533</v>
      </c>
    </row>
    <row r="61" spans="1:12">
      <c r="A61">
        <v>6955497</v>
      </c>
      <c r="B61" t="s">
        <v>1649</v>
      </c>
      <c r="C61" t="s">
        <v>179</v>
      </c>
      <c r="D61" t="s">
        <v>180</v>
      </c>
      <c r="E61">
        <v>45433</v>
      </c>
      <c r="F61" t="s">
        <v>67</v>
      </c>
      <c r="G61" s="16">
        <v>30</v>
      </c>
      <c r="H61" s="16">
        <v>4496200</v>
      </c>
      <c r="I61" s="16">
        <v>13488600</v>
      </c>
      <c r="K61" s="29" t="str">
        <f t="shared" si="2"/>
        <v>Спир</v>
      </c>
      <c r="L61" s="29" t="s">
        <v>533</v>
      </c>
    </row>
    <row r="62" spans="1:12">
      <c r="A62">
        <v>6955429</v>
      </c>
      <c r="B62" t="s">
        <v>1649</v>
      </c>
      <c r="C62" t="s">
        <v>214</v>
      </c>
      <c r="D62" t="s">
        <v>215</v>
      </c>
      <c r="E62">
        <v>45284</v>
      </c>
      <c r="F62" t="s">
        <v>65</v>
      </c>
      <c r="G62" s="16">
        <v>200</v>
      </c>
      <c r="H62" s="16">
        <v>3589040</v>
      </c>
      <c r="I62" s="16">
        <v>71780800</v>
      </c>
      <c r="K62" s="29" t="str">
        <f t="shared" si="2"/>
        <v>Спир</v>
      </c>
      <c r="L62" s="29" t="s">
        <v>533</v>
      </c>
    </row>
    <row r="63" spans="1:12">
      <c r="A63">
        <v>6955428</v>
      </c>
      <c r="B63" t="s">
        <v>1649</v>
      </c>
      <c r="C63" t="s">
        <v>94</v>
      </c>
      <c r="D63" t="s">
        <v>95</v>
      </c>
      <c r="E63">
        <v>45284</v>
      </c>
      <c r="F63" t="s">
        <v>65</v>
      </c>
      <c r="G63" s="16">
        <v>200</v>
      </c>
      <c r="H63" s="16">
        <v>3590000</v>
      </c>
      <c r="I63" s="16">
        <v>71800000</v>
      </c>
      <c r="K63" s="29" t="str">
        <f t="shared" si="2"/>
        <v>Спир</v>
      </c>
      <c r="L63" s="29" t="s">
        <v>533</v>
      </c>
    </row>
    <row r="64" spans="1:12">
      <c r="A64">
        <v>6953583</v>
      </c>
      <c r="B64" t="s">
        <v>1599</v>
      </c>
      <c r="C64" t="s">
        <v>1689</v>
      </c>
      <c r="D64" t="s">
        <v>1690</v>
      </c>
      <c r="E64">
        <v>45433</v>
      </c>
      <c r="F64" t="s">
        <v>67</v>
      </c>
      <c r="G64" s="16">
        <v>1500</v>
      </c>
      <c r="H64" s="16">
        <v>4493200</v>
      </c>
      <c r="I64" s="16">
        <v>673980000</v>
      </c>
      <c r="K64" s="29" t="str">
        <f t="shared" si="2"/>
        <v>Спир</v>
      </c>
      <c r="L64" s="29" t="s">
        <v>533</v>
      </c>
    </row>
    <row r="65" spans="1:12">
      <c r="A65">
        <v>6953554</v>
      </c>
      <c r="B65" t="s">
        <v>1599</v>
      </c>
      <c r="C65" t="s">
        <v>403</v>
      </c>
      <c r="D65" t="s">
        <v>404</v>
      </c>
      <c r="E65">
        <v>45285</v>
      </c>
      <c r="F65" t="s">
        <v>66</v>
      </c>
      <c r="G65" s="16">
        <v>1200</v>
      </c>
      <c r="H65" s="16">
        <v>3556000</v>
      </c>
      <c r="I65" s="16">
        <v>426720000</v>
      </c>
      <c r="K65" s="29" t="str">
        <f t="shared" si="2"/>
        <v>Спир</v>
      </c>
      <c r="L65" s="29" t="s">
        <v>533</v>
      </c>
    </row>
    <row r="66" spans="1:12">
      <c r="A66">
        <v>6951536</v>
      </c>
      <c r="B66" t="s">
        <v>1599</v>
      </c>
      <c r="C66" t="s">
        <v>345</v>
      </c>
      <c r="D66" t="s">
        <v>346</v>
      </c>
      <c r="E66">
        <v>45285</v>
      </c>
      <c r="F66" t="s">
        <v>66</v>
      </c>
      <c r="G66" s="16">
        <v>60</v>
      </c>
      <c r="H66" s="16">
        <v>3556000</v>
      </c>
      <c r="I66" s="16">
        <v>21336000</v>
      </c>
      <c r="K66" s="29" t="str">
        <f t="shared" si="2"/>
        <v>Спир</v>
      </c>
      <c r="L66" s="29" t="s">
        <v>533</v>
      </c>
    </row>
    <row r="67" spans="1:12">
      <c r="A67">
        <v>6949408</v>
      </c>
      <c r="B67" t="s">
        <v>1691</v>
      </c>
      <c r="C67" t="s">
        <v>118</v>
      </c>
      <c r="D67" t="s">
        <v>119</v>
      </c>
      <c r="E67">
        <v>45433</v>
      </c>
      <c r="F67" t="s">
        <v>67</v>
      </c>
      <c r="G67" s="16">
        <v>100</v>
      </c>
      <c r="H67" s="16">
        <v>4491200</v>
      </c>
      <c r="I67" s="16">
        <v>44912000</v>
      </c>
      <c r="K67" s="29" t="str">
        <f t="shared" si="2"/>
        <v>Спир</v>
      </c>
      <c r="L67" s="29" t="s">
        <v>533</v>
      </c>
    </row>
    <row r="68" spans="1:12">
      <c r="A68">
        <v>6949407</v>
      </c>
      <c r="B68" t="s">
        <v>1691</v>
      </c>
      <c r="C68" t="s">
        <v>132</v>
      </c>
      <c r="D68" t="s">
        <v>133</v>
      </c>
      <c r="E68">
        <v>9945433</v>
      </c>
      <c r="F68" t="s">
        <v>299</v>
      </c>
      <c r="G68" s="16">
        <v>100</v>
      </c>
      <c r="H68" s="16">
        <v>4491200</v>
      </c>
      <c r="I68" s="16">
        <v>44912000</v>
      </c>
      <c r="K68" s="29" t="str">
        <f t="shared" si="2"/>
        <v>Спир</v>
      </c>
      <c r="L68" s="29" t="s">
        <v>533</v>
      </c>
    </row>
    <row r="69" spans="1:12">
      <c r="A69">
        <v>6949376</v>
      </c>
      <c r="B69" t="s">
        <v>1691</v>
      </c>
      <c r="C69" t="s">
        <v>76</v>
      </c>
      <c r="D69" t="s">
        <v>77</v>
      </c>
      <c r="E69">
        <v>45285</v>
      </c>
      <c r="F69" t="s">
        <v>66</v>
      </c>
      <c r="G69" s="16">
        <v>200</v>
      </c>
      <c r="H69" s="16">
        <v>3556000</v>
      </c>
      <c r="I69" s="16">
        <v>71120000</v>
      </c>
      <c r="K69" s="29" t="str">
        <f t="shared" si="2"/>
        <v>Спир</v>
      </c>
      <c r="L69" s="29" t="s">
        <v>533</v>
      </c>
    </row>
    <row r="70" spans="1:12">
      <c r="A70">
        <v>6949375</v>
      </c>
      <c r="B70" t="s">
        <v>1691</v>
      </c>
      <c r="C70" t="s">
        <v>122</v>
      </c>
      <c r="D70" t="s">
        <v>123</v>
      </c>
      <c r="E70">
        <v>45285</v>
      </c>
      <c r="F70" t="s">
        <v>66</v>
      </c>
      <c r="G70" s="16">
        <v>400</v>
      </c>
      <c r="H70" s="16">
        <v>3556001</v>
      </c>
      <c r="I70" s="16">
        <v>142240040</v>
      </c>
      <c r="K70" s="29" t="str">
        <f t="shared" si="2"/>
        <v>Спир</v>
      </c>
      <c r="L70" s="29" t="s">
        <v>533</v>
      </c>
    </row>
    <row r="71" spans="1:12">
      <c r="A71">
        <v>6947393</v>
      </c>
      <c r="B71" t="s">
        <v>1691</v>
      </c>
      <c r="C71" t="s">
        <v>1678</v>
      </c>
      <c r="D71" t="s">
        <v>1679</v>
      </c>
      <c r="E71">
        <v>45285</v>
      </c>
      <c r="F71" t="s">
        <v>66</v>
      </c>
      <c r="G71" s="16">
        <v>90</v>
      </c>
      <c r="H71" s="16">
        <v>3556000</v>
      </c>
      <c r="I71" s="16">
        <v>32004000</v>
      </c>
      <c r="K71" s="29" t="str">
        <f t="shared" ref="K71:K134" si="3">LEFT(F71,4)</f>
        <v>Спир</v>
      </c>
      <c r="L71" s="29" t="s">
        <v>533</v>
      </c>
    </row>
    <row r="72" spans="1:12">
      <c r="A72">
        <v>6945488</v>
      </c>
      <c r="B72" t="s">
        <v>1692</v>
      </c>
      <c r="C72" t="s">
        <v>108</v>
      </c>
      <c r="D72" t="s">
        <v>109</v>
      </c>
      <c r="E72">
        <v>45284</v>
      </c>
      <c r="F72" t="s">
        <v>65</v>
      </c>
      <c r="G72" s="16">
        <v>3220</v>
      </c>
      <c r="H72" s="16">
        <v>3589099</v>
      </c>
      <c r="I72" s="16">
        <v>1155689878</v>
      </c>
      <c r="K72" s="29" t="str">
        <f t="shared" si="3"/>
        <v>Спир</v>
      </c>
      <c r="L72" s="29" t="s">
        <v>533</v>
      </c>
    </row>
    <row r="73" spans="1:12">
      <c r="A73">
        <v>6945487</v>
      </c>
      <c r="B73" t="s">
        <v>1692</v>
      </c>
      <c r="C73" t="s">
        <v>142</v>
      </c>
      <c r="D73" t="s">
        <v>143</v>
      </c>
      <c r="E73">
        <v>45285</v>
      </c>
      <c r="F73" t="s">
        <v>66</v>
      </c>
      <c r="G73" s="16">
        <v>100</v>
      </c>
      <c r="H73" s="16">
        <v>3556000</v>
      </c>
      <c r="I73" s="16">
        <v>35560000</v>
      </c>
      <c r="K73" s="29" t="str">
        <f t="shared" si="3"/>
        <v>Спир</v>
      </c>
      <c r="L73" s="29" t="s">
        <v>533</v>
      </c>
    </row>
    <row r="74" spans="1:12">
      <c r="A74">
        <v>6942315</v>
      </c>
      <c r="B74" t="s">
        <v>1693</v>
      </c>
      <c r="C74" t="s">
        <v>1567</v>
      </c>
      <c r="D74" t="s">
        <v>1681</v>
      </c>
      <c r="E74">
        <v>45285</v>
      </c>
      <c r="F74" t="s">
        <v>66</v>
      </c>
      <c r="G74" s="16">
        <v>200</v>
      </c>
      <c r="H74" s="16">
        <v>3556000</v>
      </c>
      <c r="I74" s="16">
        <v>71120000</v>
      </c>
      <c r="K74" s="29" t="str">
        <f t="shared" si="3"/>
        <v>Спир</v>
      </c>
      <c r="L74" s="29" t="s">
        <v>533</v>
      </c>
    </row>
    <row r="75" spans="1:12">
      <c r="A75">
        <v>6942314</v>
      </c>
      <c r="B75" t="s">
        <v>1693</v>
      </c>
      <c r="C75" t="s">
        <v>400</v>
      </c>
      <c r="D75" t="s">
        <v>115</v>
      </c>
      <c r="E75">
        <v>45285</v>
      </c>
      <c r="F75" t="s">
        <v>66</v>
      </c>
      <c r="G75" s="16">
        <v>150</v>
      </c>
      <c r="H75" s="16">
        <v>3556010</v>
      </c>
      <c r="I75" s="16">
        <v>53340150</v>
      </c>
      <c r="K75" s="29" t="str">
        <f t="shared" si="3"/>
        <v>Спир</v>
      </c>
      <c r="L75" s="29" t="s">
        <v>533</v>
      </c>
    </row>
    <row r="76" spans="1:12">
      <c r="A76">
        <v>6940793</v>
      </c>
      <c r="B76" t="s">
        <v>1693</v>
      </c>
      <c r="C76" t="s">
        <v>1694</v>
      </c>
      <c r="D76" t="s">
        <v>1695</v>
      </c>
      <c r="E76">
        <v>45285</v>
      </c>
      <c r="F76" t="s">
        <v>66</v>
      </c>
      <c r="G76" s="16">
        <v>100</v>
      </c>
      <c r="H76" s="16">
        <v>3556000</v>
      </c>
      <c r="I76" s="16">
        <v>35560000</v>
      </c>
      <c r="K76" s="29" t="str">
        <f t="shared" si="3"/>
        <v>Спир</v>
      </c>
      <c r="L76" s="29" t="s">
        <v>533</v>
      </c>
    </row>
    <row r="77" spans="1:12">
      <c r="A77">
        <v>6940792</v>
      </c>
      <c r="B77" t="s">
        <v>1693</v>
      </c>
      <c r="C77" t="s">
        <v>1696</v>
      </c>
      <c r="D77" t="s">
        <v>1697</v>
      </c>
      <c r="E77">
        <v>45285</v>
      </c>
      <c r="F77" t="s">
        <v>66</v>
      </c>
      <c r="G77" s="16">
        <v>50</v>
      </c>
      <c r="H77" s="16">
        <v>3556001</v>
      </c>
      <c r="I77" s="16">
        <v>17780005</v>
      </c>
      <c r="K77" s="29" t="str">
        <f t="shared" si="3"/>
        <v>Спир</v>
      </c>
      <c r="L77" s="29" t="s">
        <v>533</v>
      </c>
    </row>
    <row r="78" spans="1:12">
      <c r="A78">
        <v>6936645</v>
      </c>
      <c r="B78" t="s">
        <v>1698</v>
      </c>
      <c r="C78" t="s">
        <v>230</v>
      </c>
      <c r="D78" t="s">
        <v>231</v>
      </c>
      <c r="E78">
        <v>78261</v>
      </c>
      <c r="F78" t="s">
        <v>279</v>
      </c>
      <c r="G78" s="16">
        <v>1200</v>
      </c>
      <c r="H78" s="16">
        <v>35560000</v>
      </c>
      <c r="I78" s="16">
        <v>42672000</v>
      </c>
      <c r="K78" s="29" t="str">
        <f t="shared" si="3"/>
        <v>Спир</v>
      </c>
      <c r="L78" s="29" t="s">
        <v>533</v>
      </c>
    </row>
    <row r="79" spans="1:12">
      <c r="A79">
        <v>6936365</v>
      </c>
      <c r="B79" t="s">
        <v>1698</v>
      </c>
      <c r="C79" t="s">
        <v>1699</v>
      </c>
      <c r="D79" t="s">
        <v>1700</v>
      </c>
      <c r="E79">
        <v>45433</v>
      </c>
      <c r="F79" t="s">
        <v>67</v>
      </c>
      <c r="G79" s="16">
        <v>60</v>
      </c>
      <c r="H79" s="16">
        <v>4491200</v>
      </c>
      <c r="I79" s="16">
        <v>26947200</v>
      </c>
      <c r="K79" s="29" t="str">
        <f t="shared" si="3"/>
        <v>Спир</v>
      </c>
      <c r="L79" s="29" t="s">
        <v>533</v>
      </c>
    </row>
    <row r="80" spans="1:12">
      <c r="A80">
        <v>6936364</v>
      </c>
      <c r="B80" t="s">
        <v>1698</v>
      </c>
      <c r="C80" t="s">
        <v>1701</v>
      </c>
      <c r="D80" t="s">
        <v>1702</v>
      </c>
      <c r="E80">
        <v>45433</v>
      </c>
      <c r="F80" t="s">
        <v>67</v>
      </c>
      <c r="G80" s="16">
        <v>10</v>
      </c>
      <c r="H80" s="16">
        <v>4491200</v>
      </c>
      <c r="I80" s="16">
        <v>4491200</v>
      </c>
      <c r="K80" s="29" t="str">
        <f t="shared" si="3"/>
        <v>Спир</v>
      </c>
      <c r="L80" s="29" t="s">
        <v>533</v>
      </c>
    </row>
    <row r="81" spans="1:12">
      <c r="A81">
        <v>6936336</v>
      </c>
      <c r="B81" t="s">
        <v>1698</v>
      </c>
      <c r="C81" t="s">
        <v>214</v>
      </c>
      <c r="D81" t="s">
        <v>215</v>
      </c>
      <c r="E81">
        <v>45285</v>
      </c>
      <c r="F81" t="s">
        <v>66</v>
      </c>
      <c r="G81" s="16">
        <v>200</v>
      </c>
      <c r="H81" s="16">
        <v>3556000</v>
      </c>
      <c r="I81" s="16">
        <v>71120000</v>
      </c>
      <c r="K81" s="29" t="str">
        <f t="shared" si="3"/>
        <v>Спир</v>
      </c>
      <c r="L81" s="29" t="s">
        <v>533</v>
      </c>
    </row>
    <row r="82" spans="1:12">
      <c r="A82">
        <v>6936335</v>
      </c>
      <c r="B82" t="s">
        <v>1698</v>
      </c>
      <c r="C82" t="s">
        <v>265</v>
      </c>
      <c r="D82" t="s">
        <v>266</v>
      </c>
      <c r="E82">
        <v>45285</v>
      </c>
      <c r="F82" t="s">
        <v>66</v>
      </c>
      <c r="G82" s="16">
        <v>100</v>
      </c>
      <c r="H82" s="16">
        <v>3556010</v>
      </c>
      <c r="I82" s="16">
        <v>35560100</v>
      </c>
      <c r="K82" s="29" t="str">
        <f t="shared" si="3"/>
        <v>Спир</v>
      </c>
      <c r="L82" s="29" t="s">
        <v>533</v>
      </c>
    </row>
    <row r="83" spans="1:12">
      <c r="A83">
        <v>6935699</v>
      </c>
      <c r="B83" t="s">
        <v>1698</v>
      </c>
      <c r="C83" t="s">
        <v>83</v>
      </c>
      <c r="D83" t="s">
        <v>84</v>
      </c>
      <c r="E83">
        <v>78261</v>
      </c>
      <c r="F83" t="s">
        <v>279</v>
      </c>
      <c r="G83" s="16">
        <v>7000</v>
      </c>
      <c r="H83" s="16">
        <v>35560000</v>
      </c>
      <c r="I83" s="16">
        <v>248920000</v>
      </c>
      <c r="K83" s="29" t="str">
        <f t="shared" si="3"/>
        <v>Спир</v>
      </c>
      <c r="L83" s="29" t="s">
        <v>533</v>
      </c>
    </row>
    <row r="84" spans="1:12">
      <c r="A84">
        <v>6935026</v>
      </c>
      <c r="B84" t="s">
        <v>1698</v>
      </c>
      <c r="C84" t="s">
        <v>1703</v>
      </c>
      <c r="D84" t="s">
        <v>1704</v>
      </c>
      <c r="E84">
        <v>45285</v>
      </c>
      <c r="F84" t="s">
        <v>66</v>
      </c>
      <c r="G84" s="16">
        <v>100</v>
      </c>
      <c r="H84" s="16">
        <v>3556001</v>
      </c>
      <c r="I84" s="16">
        <v>35560010</v>
      </c>
      <c r="K84" s="29" t="str">
        <f t="shared" si="3"/>
        <v>Спир</v>
      </c>
      <c r="L84" s="29" t="s">
        <v>533</v>
      </c>
    </row>
    <row r="85" spans="1:12">
      <c r="A85">
        <v>6932801</v>
      </c>
      <c r="B85" t="s">
        <v>1705</v>
      </c>
      <c r="C85" t="s">
        <v>113</v>
      </c>
      <c r="D85" t="s">
        <v>114</v>
      </c>
      <c r="E85">
        <v>78262</v>
      </c>
      <c r="F85" t="s">
        <v>285</v>
      </c>
      <c r="G85" s="16">
        <v>3100</v>
      </c>
      <c r="H85" s="16">
        <v>35890400</v>
      </c>
      <c r="I85" s="16">
        <v>111260240</v>
      </c>
      <c r="K85" s="29" t="str">
        <f t="shared" si="3"/>
        <v>Спир</v>
      </c>
      <c r="L85" s="29" t="s">
        <v>533</v>
      </c>
    </row>
    <row r="86" spans="1:12">
      <c r="A86">
        <v>6932800</v>
      </c>
      <c r="B86" t="s">
        <v>1705</v>
      </c>
      <c r="C86" t="s">
        <v>113</v>
      </c>
      <c r="D86" t="s">
        <v>114</v>
      </c>
      <c r="E86">
        <v>78262</v>
      </c>
      <c r="F86" t="s">
        <v>285</v>
      </c>
      <c r="G86" s="16">
        <v>3100</v>
      </c>
      <c r="H86" s="16">
        <v>35890400</v>
      </c>
      <c r="I86" s="16">
        <v>111260240</v>
      </c>
      <c r="K86" s="29" t="str">
        <f t="shared" si="3"/>
        <v>Спир</v>
      </c>
      <c r="L86" s="29" t="s">
        <v>533</v>
      </c>
    </row>
    <row r="87" spans="1:12">
      <c r="A87">
        <v>6932799</v>
      </c>
      <c r="B87" t="s">
        <v>1705</v>
      </c>
      <c r="C87" t="s">
        <v>113</v>
      </c>
      <c r="D87" t="s">
        <v>114</v>
      </c>
      <c r="E87">
        <v>78262</v>
      </c>
      <c r="F87" t="s">
        <v>285</v>
      </c>
      <c r="G87" s="16">
        <v>3100</v>
      </c>
      <c r="H87" s="16">
        <v>35890400</v>
      </c>
      <c r="I87" s="16">
        <v>111260240</v>
      </c>
      <c r="K87" s="29" t="str">
        <f t="shared" si="3"/>
        <v>Спир</v>
      </c>
      <c r="L87" s="29" t="s">
        <v>533</v>
      </c>
    </row>
    <row r="88" spans="1:12">
      <c r="A88">
        <v>6932798</v>
      </c>
      <c r="B88" t="s">
        <v>1705</v>
      </c>
      <c r="C88" t="s">
        <v>113</v>
      </c>
      <c r="D88" t="s">
        <v>114</v>
      </c>
      <c r="E88">
        <v>78262</v>
      </c>
      <c r="F88" t="s">
        <v>285</v>
      </c>
      <c r="G88" s="16">
        <v>3100</v>
      </c>
      <c r="H88" s="16">
        <v>35890400</v>
      </c>
      <c r="I88" s="16">
        <v>111260240</v>
      </c>
      <c r="K88" s="29" t="str">
        <f t="shared" si="3"/>
        <v>Спир</v>
      </c>
      <c r="L88" s="29" t="s">
        <v>533</v>
      </c>
    </row>
    <row r="89" spans="1:12">
      <c r="A89">
        <v>6932044</v>
      </c>
      <c r="B89" t="s">
        <v>1705</v>
      </c>
      <c r="C89" t="s">
        <v>1678</v>
      </c>
      <c r="D89" t="s">
        <v>1679</v>
      </c>
      <c r="E89">
        <v>45285</v>
      </c>
      <c r="F89" t="s">
        <v>66</v>
      </c>
      <c r="G89" s="16">
        <v>100</v>
      </c>
      <c r="H89" s="16">
        <v>3556005</v>
      </c>
      <c r="I89" s="16">
        <v>35560050</v>
      </c>
      <c r="K89" s="29" t="str">
        <f t="shared" si="3"/>
        <v>Спир</v>
      </c>
      <c r="L89" s="29" t="s">
        <v>533</v>
      </c>
    </row>
    <row r="90" spans="1:12">
      <c r="A90">
        <v>6930508</v>
      </c>
      <c r="B90" t="s">
        <v>1651</v>
      </c>
      <c r="C90" t="s">
        <v>1685</v>
      </c>
      <c r="D90" t="s">
        <v>1686</v>
      </c>
      <c r="E90">
        <v>45285</v>
      </c>
      <c r="F90" t="s">
        <v>66</v>
      </c>
      <c r="G90" s="16">
        <v>1000</v>
      </c>
      <c r="H90" s="16">
        <v>3556001</v>
      </c>
      <c r="I90" s="16">
        <v>355600100</v>
      </c>
      <c r="K90" s="29" t="str">
        <f t="shared" si="3"/>
        <v>Спир</v>
      </c>
      <c r="L90" s="29" t="s">
        <v>533</v>
      </c>
    </row>
    <row r="91" spans="1:12">
      <c r="A91">
        <v>6929805</v>
      </c>
      <c r="B91" t="s">
        <v>1651</v>
      </c>
      <c r="C91" t="s">
        <v>283</v>
      </c>
      <c r="D91" t="s">
        <v>284</v>
      </c>
      <c r="E91">
        <v>78261</v>
      </c>
      <c r="F91" t="s">
        <v>279</v>
      </c>
      <c r="G91" s="16">
        <v>4400</v>
      </c>
      <c r="H91" s="16">
        <v>35560000</v>
      </c>
      <c r="I91" s="16">
        <v>156464000</v>
      </c>
      <c r="K91" s="29" t="str">
        <f t="shared" si="3"/>
        <v>Спир</v>
      </c>
      <c r="L91" s="29" t="s">
        <v>533</v>
      </c>
    </row>
    <row r="92" spans="1:12">
      <c r="A92">
        <v>6929804</v>
      </c>
      <c r="B92" t="s">
        <v>1651</v>
      </c>
      <c r="C92" t="s">
        <v>208</v>
      </c>
      <c r="D92" t="s">
        <v>209</v>
      </c>
      <c r="E92">
        <v>78261</v>
      </c>
      <c r="F92" t="s">
        <v>279</v>
      </c>
      <c r="G92" s="16">
        <v>6000</v>
      </c>
      <c r="H92" s="16">
        <v>35560000</v>
      </c>
      <c r="I92" s="16">
        <v>213360000</v>
      </c>
      <c r="K92" s="29" t="str">
        <f t="shared" si="3"/>
        <v>Спир</v>
      </c>
      <c r="L92" s="29" t="s">
        <v>533</v>
      </c>
    </row>
    <row r="93" spans="1:12">
      <c r="A93">
        <v>6929078</v>
      </c>
      <c r="B93" t="s">
        <v>1651</v>
      </c>
      <c r="C93" t="s">
        <v>1706</v>
      </c>
      <c r="D93" t="s">
        <v>1707</v>
      </c>
      <c r="E93">
        <v>45433</v>
      </c>
      <c r="F93" t="s">
        <v>67</v>
      </c>
      <c r="G93" s="16">
        <v>20</v>
      </c>
      <c r="H93" s="16">
        <v>4491200</v>
      </c>
      <c r="I93" s="16">
        <v>8982400</v>
      </c>
      <c r="K93" s="29" t="str">
        <f t="shared" si="3"/>
        <v>Спир</v>
      </c>
      <c r="L93" s="29" t="s">
        <v>533</v>
      </c>
    </row>
    <row r="94" spans="1:12">
      <c r="A94">
        <v>6929077</v>
      </c>
      <c r="B94" t="s">
        <v>1651</v>
      </c>
      <c r="C94" t="s">
        <v>1708</v>
      </c>
      <c r="D94" t="s">
        <v>1709</v>
      </c>
      <c r="E94">
        <v>45433</v>
      </c>
      <c r="F94" t="s">
        <v>67</v>
      </c>
      <c r="G94" s="16">
        <v>100</v>
      </c>
      <c r="H94" s="16">
        <v>4491201</v>
      </c>
      <c r="I94" s="16">
        <v>44912010</v>
      </c>
      <c r="K94" s="29" t="str">
        <f t="shared" si="3"/>
        <v>Спир</v>
      </c>
      <c r="L94" s="29" t="s">
        <v>533</v>
      </c>
    </row>
    <row r="95" spans="1:12">
      <c r="A95">
        <v>6929076</v>
      </c>
      <c r="B95" t="s">
        <v>1651</v>
      </c>
      <c r="C95" t="s">
        <v>1710</v>
      </c>
      <c r="D95" t="s">
        <v>1711</v>
      </c>
      <c r="E95">
        <v>45433</v>
      </c>
      <c r="F95" t="s">
        <v>67</v>
      </c>
      <c r="G95" s="16">
        <v>30</v>
      </c>
      <c r="H95" s="16">
        <v>4500200</v>
      </c>
      <c r="I95" s="16">
        <v>13500600</v>
      </c>
      <c r="K95" s="29" t="str">
        <f t="shared" si="3"/>
        <v>Спир</v>
      </c>
      <c r="L95" s="29" t="s">
        <v>533</v>
      </c>
    </row>
    <row r="96" spans="1:12">
      <c r="A96">
        <v>6929036</v>
      </c>
      <c r="B96" t="s">
        <v>1651</v>
      </c>
      <c r="C96" t="s">
        <v>1712</v>
      </c>
      <c r="D96" t="s">
        <v>1713</v>
      </c>
      <c r="E96">
        <v>45285</v>
      </c>
      <c r="F96" t="s">
        <v>66</v>
      </c>
      <c r="G96" s="16">
        <v>10</v>
      </c>
      <c r="H96" s="16">
        <v>3560999</v>
      </c>
      <c r="I96" s="16">
        <v>3560999</v>
      </c>
      <c r="K96" s="29" t="str">
        <f t="shared" si="3"/>
        <v>Спир</v>
      </c>
      <c r="L96" s="29" t="s">
        <v>533</v>
      </c>
    </row>
    <row r="97" spans="1:12">
      <c r="A97">
        <v>6927900</v>
      </c>
      <c r="B97" t="s">
        <v>1714</v>
      </c>
      <c r="C97" t="s">
        <v>208</v>
      </c>
      <c r="D97" t="s">
        <v>209</v>
      </c>
      <c r="E97">
        <v>78261</v>
      </c>
      <c r="F97" t="s">
        <v>279</v>
      </c>
      <c r="G97" s="16">
        <v>3200</v>
      </c>
      <c r="H97" s="16">
        <v>35560000</v>
      </c>
      <c r="I97" s="16">
        <v>113792000</v>
      </c>
      <c r="K97" s="29" t="str">
        <f t="shared" si="3"/>
        <v>Спир</v>
      </c>
      <c r="L97" s="29" t="s">
        <v>533</v>
      </c>
    </row>
    <row r="98" spans="1:12">
      <c r="A98">
        <v>6927623</v>
      </c>
      <c r="B98" t="s">
        <v>1714</v>
      </c>
      <c r="C98" t="s">
        <v>320</v>
      </c>
      <c r="D98" t="s">
        <v>327</v>
      </c>
      <c r="E98">
        <v>45285</v>
      </c>
      <c r="F98" t="s">
        <v>66</v>
      </c>
      <c r="G98" s="16">
        <v>500</v>
      </c>
      <c r="H98" s="16">
        <v>3556001</v>
      </c>
      <c r="I98" s="16">
        <v>177800050</v>
      </c>
      <c r="K98" s="29" t="str">
        <f t="shared" si="3"/>
        <v>Спир</v>
      </c>
      <c r="L98" s="29" t="s">
        <v>533</v>
      </c>
    </row>
    <row r="99" spans="1:12">
      <c r="A99">
        <v>6926789</v>
      </c>
      <c r="B99" t="s">
        <v>1714</v>
      </c>
      <c r="C99" t="s">
        <v>208</v>
      </c>
      <c r="D99" t="s">
        <v>209</v>
      </c>
      <c r="E99">
        <v>78261</v>
      </c>
      <c r="F99" t="s">
        <v>279</v>
      </c>
      <c r="G99" s="16">
        <v>2800</v>
      </c>
      <c r="H99" s="16">
        <v>35560000</v>
      </c>
      <c r="I99" s="16">
        <v>99568000</v>
      </c>
      <c r="K99" s="29" t="str">
        <f t="shared" si="3"/>
        <v>Спир</v>
      </c>
      <c r="L99" s="29" t="s">
        <v>533</v>
      </c>
    </row>
    <row r="100" spans="1:12">
      <c r="A100">
        <v>6926788</v>
      </c>
      <c r="B100" t="s">
        <v>1714</v>
      </c>
      <c r="C100" t="s">
        <v>1264</v>
      </c>
      <c r="D100" t="s">
        <v>1715</v>
      </c>
      <c r="E100">
        <v>78261</v>
      </c>
      <c r="F100" t="s">
        <v>279</v>
      </c>
      <c r="G100" s="16">
        <v>3200</v>
      </c>
      <c r="H100" s="16">
        <v>35560001</v>
      </c>
      <c r="I100" s="16">
        <v>113792003.2</v>
      </c>
      <c r="K100" s="29" t="str">
        <f t="shared" si="3"/>
        <v>Спир</v>
      </c>
      <c r="L100" s="29" t="s">
        <v>533</v>
      </c>
    </row>
    <row r="101" spans="1:12">
      <c r="A101">
        <v>6926004</v>
      </c>
      <c r="B101" t="s">
        <v>1714</v>
      </c>
      <c r="C101" t="s">
        <v>1678</v>
      </c>
      <c r="D101" t="s">
        <v>1679</v>
      </c>
      <c r="E101">
        <v>45285</v>
      </c>
      <c r="F101" t="s">
        <v>66</v>
      </c>
      <c r="G101" s="16">
        <v>80</v>
      </c>
      <c r="H101" s="16">
        <v>3556000</v>
      </c>
      <c r="I101" s="16">
        <v>28448000</v>
      </c>
      <c r="K101" s="29" t="str">
        <f t="shared" si="3"/>
        <v>Спир</v>
      </c>
      <c r="L101" s="29" t="s">
        <v>533</v>
      </c>
    </row>
    <row r="102" spans="1:12">
      <c r="A102">
        <v>6926003</v>
      </c>
      <c r="B102" t="s">
        <v>1714</v>
      </c>
      <c r="C102" t="s">
        <v>236</v>
      </c>
      <c r="D102" t="s">
        <v>237</v>
      </c>
      <c r="E102">
        <v>45285</v>
      </c>
      <c r="F102" t="s">
        <v>66</v>
      </c>
      <c r="G102" s="16">
        <v>300</v>
      </c>
      <c r="H102" s="16">
        <v>3556100</v>
      </c>
      <c r="I102" s="16">
        <v>106683000</v>
      </c>
      <c r="K102" s="29" t="str">
        <f t="shared" si="3"/>
        <v>Спир</v>
      </c>
      <c r="L102" s="29" t="s">
        <v>533</v>
      </c>
    </row>
    <row r="103" spans="1:12">
      <c r="A103">
        <v>6924115</v>
      </c>
      <c r="B103" t="s">
        <v>1716</v>
      </c>
      <c r="C103" t="s">
        <v>345</v>
      </c>
      <c r="D103" t="s">
        <v>346</v>
      </c>
      <c r="E103">
        <v>45284</v>
      </c>
      <c r="F103" t="s">
        <v>65</v>
      </c>
      <c r="G103" s="16">
        <v>50</v>
      </c>
      <c r="H103" s="16">
        <v>3589040</v>
      </c>
      <c r="I103" s="16">
        <v>17945200</v>
      </c>
      <c r="K103" s="29" t="str">
        <f t="shared" si="3"/>
        <v>Спир</v>
      </c>
      <c r="L103" s="29" t="s">
        <v>533</v>
      </c>
    </row>
    <row r="104" spans="1:12">
      <c r="A104">
        <v>6924114</v>
      </c>
      <c r="B104" t="s">
        <v>1716</v>
      </c>
      <c r="C104" t="s">
        <v>108</v>
      </c>
      <c r="D104" t="s">
        <v>109</v>
      </c>
      <c r="E104">
        <v>45284</v>
      </c>
      <c r="F104" t="s">
        <v>65</v>
      </c>
      <c r="G104" s="16">
        <v>3220</v>
      </c>
      <c r="H104" s="16">
        <v>3589099</v>
      </c>
      <c r="I104" s="16">
        <v>1155689878</v>
      </c>
      <c r="K104" s="29" t="str">
        <f t="shared" si="3"/>
        <v>Спир</v>
      </c>
      <c r="L104" s="29" t="s">
        <v>533</v>
      </c>
    </row>
    <row r="105" spans="1:12">
      <c r="A105">
        <v>6923059</v>
      </c>
      <c r="B105" t="s">
        <v>1716</v>
      </c>
      <c r="C105" t="s">
        <v>92</v>
      </c>
      <c r="D105" t="s">
        <v>93</v>
      </c>
      <c r="E105">
        <v>78261</v>
      </c>
      <c r="F105" t="s">
        <v>279</v>
      </c>
      <c r="G105" s="16">
        <v>17100</v>
      </c>
      <c r="H105" s="16">
        <v>35560000</v>
      </c>
      <c r="I105" s="16">
        <v>608076000</v>
      </c>
      <c r="K105" s="29" t="str">
        <f t="shared" si="3"/>
        <v>Спир</v>
      </c>
      <c r="L105" s="29" t="s">
        <v>533</v>
      </c>
    </row>
    <row r="106" spans="1:12">
      <c r="A106">
        <v>6922333</v>
      </c>
      <c r="B106" t="s">
        <v>1716</v>
      </c>
      <c r="C106" t="s">
        <v>1717</v>
      </c>
      <c r="D106" t="s">
        <v>1718</v>
      </c>
      <c r="E106">
        <v>45433</v>
      </c>
      <c r="F106" t="s">
        <v>67</v>
      </c>
      <c r="G106" s="16">
        <v>20</v>
      </c>
      <c r="H106" s="16">
        <v>4491200</v>
      </c>
      <c r="I106" s="16">
        <v>8982400</v>
      </c>
      <c r="K106" s="29" t="str">
        <f t="shared" si="3"/>
        <v>Спир</v>
      </c>
      <c r="L106" s="29" t="s">
        <v>533</v>
      </c>
    </row>
    <row r="107" spans="1:12">
      <c r="A107">
        <v>6920347</v>
      </c>
      <c r="B107" t="s">
        <v>1652</v>
      </c>
      <c r="C107" t="s">
        <v>104</v>
      </c>
      <c r="D107" t="s">
        <v>105</v>
      </c>
      <c r="E107">
        <v>45285</v>
      </c>
      <c r="F107" t="s">
        <v>66</v>
      </c>
      <c r="G107" s="16">
        <v>400</v>
      </c>
      <c r="H107" s="16">
        <v>3556001</v>
      </c>
      <c r="I107" s="16">
        <v>142240040</v>
      </c>
      <c r="K107" s="29" t="str">
        <f t="shared" si="3"/>
        <v>Спир</v>
      </c>
      <c r="L107" s="29" t="s">
        <v>533</v>
      </c>
    </row>
    <row r="108" spans="1:12">
      <c r="A108">
        <v>6919599</v>
      </c>
      <c r="B108" t="s">
        <v>1652</v>
      </c>
      <c r="C108" t="s">
        <v>113</v>
      </c>
      <c r="D108" t="s">
        <v>114</v>
      </c>
      <c r="E108">
        <v>78262</v>
      </c>
      <c r="F108" t="s">
        <v>285</v>
      </c>
      <c r="G108" s="16">
        <v>3100</v>
      </c>
      <c r="H108" s="16">
        <v>35890400</v>
      </c>
      <c r="I108" s="16">
        <v>111260240</v>
      </c>
      <c r="K108" s="29" t="str">
        <f t="shared" si="3"/>
        <v>Спир</v>
      </c>
      <c r="L108" s="29" t="s">
        <v>533</v>
      </c>
    </row>
    <row r="109" spans="1:12">
      <c r="A109">
        <v>6919598</v>
      </c>
      <c r="B109" t="s">
        <v>1652</v>
      </c>
      <c r="C109" t="s">
        <v>113</v>
      </c>
      <c r="D109" t="s">
        <v>114</v>
      </c>
      <c r="E109">
        <v>78262</v>
      </c>
      <c r="F109" t="s">
        <v>285</v>
      </c>
      <c r="G109" s="16">
        <v>3100</v>
      </c>
      <c r="H109" s="16">
        <v>35890400</v>
      </c>
      <c r="I109" s="16">
        <v>111260240</v>
      </c>
      <c r="K109" s="29" t="str">
        <f t="shared" si="3"/>
        <v>Спир</v>
      </c>
      <c r="L109" s="29" t="s">
        <v>533</v>
      </c>
    </row>
    <row r="110" spans="1:12">
      <c r="A110">
        <v>6919597</v>
      </c>
      <c r="B110" t="s">
        <v>1652</v>
      </c>
      <c r="C110" t="s">
        <v>113</v>
      </c>
      <c r="D110" t="s">
        <v>114</v>
      </c>
      <c r="E110">
        <v>78262</v>
      </c>
      <c r="F110" t="s">
        <v>285</v>
      </c>
      <c r="G110" s="16">
        <v>3100</v>
      </c>
      <c r="H110" s="16">
        <v>35890400</v>
      </c>
      <c r="I110" s="16">
        <v>111260240</v>
      </c>
      <c r="K110" s="29" t="str">
        <f t="shared" si="3"/>
        <v>Спир</v>
      </c>
      <c r="L110" s="29" t="s">
        <v>533</v>
      </c>
    </row>
    <row r="111" spans="1:12">
      <c r="A111">
        <v>6919596</v>
      </c>
      <c r="B111" t="s">
        <v>1652</v>
      </c>
      <c r="C111" t="s">
        <v>113</v>
      </c>
      <c r="D111" t="s">
        <v>114</v>
      </c>
      <c r="E111">
        <v>78262</v>
      </c>
      <c r="F111" t="s">
        <v>285</v>
      </c>
      <c r="G111" s="16">
        <v>3100</v>
      </c>
      <c r="H111" s="16">
        <v>35890400</v>
      </c>
      <c r="I111" s="16">
        <v>111260240</v>
      </c>
      <c r="K111" s="29" t="str">
        <f t="shared" si="3"/>
        <v>Спир</v>
      </c>
      <c r="L111" s="29" t="s">
        <v>533</v>
      </c>
    </row>
    <row r="112" spans="1:12">
      <c r="A112">
        <v>6918920</v>
      </c>
      <c r="B112" t="s">
        <v>1652</v>
      </c>
      <c r="C112" t="s">
        <v>130</v>
      </c>
      <c r="D112" t="s">
        <v>131</v>
      </c>
      <c r="E112">
        <v>45433</v>
      </c>
      <c r="F112" t="s">
        <v>67</v>
      </c>
      <c r="G112" s="16">
        <v>40</v>
      </c>
      <c r="H112" s="16">
        <v>4491200</v>
      </c>
      <c r="I112" s="16">
        <v>17964800</v>
      </c>
      <c r="K112" s="29" t="str">
        <f t="shared" si="3"/>
        <v>Спир</v>
      </c>
      <c r="L112" s="29" t="s">
        <v>533</v>
      </c>
    </row>
    <row r="113" spans="1:12">
      <c r="A113">
        <v>6918896</v>
      </c>
      <c r="B113" t="s">
        <v>1652</v>
      </c>
      <c r="C113" t="s">
        <v>148</v>
      </c>
      <c r="D113" t="s">
        <v>149</v>
      </c>
      <c r="E113">
        <v>45284</v>
      </c>
      <c r="F113" t="s">
        <v>65</v>
      </c>
      <c r="G113" s="16">
        <v>3200</v>
      </c>
      <c r="H113" s="16">
        <v>3589040</v>
      </c>
      <c r="I113" s="16">
        <v>1148492800</v>
      </c>
      <c r="K113" s="29" t="str">
        <f t="shared" si="3"/>
        <v>Спир</v>
      </c>
      <c r="L113" s="29" t="s">
        <v>533</v>
      </c>
    </row>
    <row r="114" spans="1:12">
      <c r="A114">
        <v>6918888</v>
      </c>
      <c r="B114" t="s">
        <v>1652</v>
      </c>
      <c r="C114" t="s">
        <v>87</v>
      </c>
      <c r="D114" t="s">
        <v>88</v>
      </c>
      <c r="E114">
        <v>45285</v>
      </c>
      <c r="F114" t="s">
        <v>66</v>
      </c>
      <c r="G114" s="16">
        <v>540</v>
      </c>
      <c r="H114" s="16">
        <v>3556000</v>
      </c>
      <c r="I114" s="16">
        <v>192024000</v>
      </c>
      <c r="K114" s="29" t="str">
        <f t="shared" si="3"/>
        <v>Спир</v>
      </c>
      <c r="L114" s="29" t="s">
        <v>533</v>
      </c>
    </row>
    <row r="115" spans="1:12">
      <c r="A115">
        <v>6917886</v>
      </c>
      <c r="B115" t="s">
        <v>1719</v>
      </c>
      <c r="C115" t="s">
        <v>208</v>
      </c>
      <c r="D115" t="s">
        <v>209</v>
      </c>
      <c r="E115">
        <v>78261</v>
      </c>
      <c r="F115" t="s">
        <v>279</v>
      </c>
      <c r="G115" s="16">
        <v>6000</v>
      </c>
      <c r="H115" s="16">
        <v>35560000</v>
      </c>
      <c r="I115" s="16">
        <v>213360000</v>
      </c>
      <c r="K115" s="29" t="str">
        <f t="shared" si="3"/>
        <v>Спир</v>
      </c>
      <c r="L115" s="29" t="s">
        <v>533</v>
      </c>
    </row>
    <row r="116" spans="1:12">
      <c r="A116">
        <v>6917004</v>
      </c>
      <c r="B116" t="s">
        <v>1719</v>
      </c>
      <c r="C116" t="s">
        <v>283</v>
      </c>
      <c r="D116" t="s">
        <v>284</v>
      </c>
      <c r="E116">
        <v>78261</v>
      </c>
      <c r="F116" t="s">
        <v>279</v>
      </c>
      <c r="G116" s="16">
        <v>4000</v>
      </c>
      <c r="H116" s="16">
        <v>35560000</v>
      </c>
      <c r="I116" s="16">
        <v>142240000</v>
      </c>
      <c r="K116" s="29" t="str">
        <f t="shared" si="3"/>
        <v>Спир</v>
      </c>
      <c r="L116" s="29" t="s">
        <v>533</v>
      </c>
    </row>
    <row r="117" spans="1:12">
      <c r="A117">
        <v>6916308</v>
      </c>
      <c r="B117" t="s">
        <v>1719</v>
      </c>
      <c r="C117" t="s">
        <v>1720</v>
      </c>
      <c r="D117" t="s">
        <v>1721</v>
      </c>
      <c r="E117">
        <v>45433</v>
      </c>
      <c r="F117" t="s">
        <v>67</v>
      </c>
      <c r="G117" s="16">
        <v>50</v>
      </c>
      <c r="H117" s="16">
        <v>4491200</v>
      </c>
      <c r="I117" s="16">
        <v>22456000</v>
      </c>
      <c r="K117" s="29" t="str">
        <f t="shared" si="3"/>
        <v>Спир</v>
      </c>
      <c r="L117" s="29" t="s">
        <v>533</v>
      </c>
    </row>
    <row r="118" spans="1:12">
      <c r="A118">
        <v>6916254</v>
      </c>
      <c r="B118" t="s">
        <v>1719</v>
      </c>
      <c r="C118" t="s">
        <v>142</v>
      </c>
      <c r="D118" t="s">
        <v>143</v>
      </c>
      <c r="E118">
        <v>45285</v>
      </c>
      <c r="F118" t="s">
        <v>66</v>
      </c>
      <c r="G118" s="16">
        <v>100</v>
      </c>
      <c r="H118" s="16">
        <v>3556000</v>
      </c>
      <c r="I118" s="16">
        <v>35560000</v>
      </c>
      <c r="K118" s="29" t="str">
        <f t="shared" si="3"/>
        <v>Спир</v>
      </c>
      <c r="L118" s="29" t="s">
        <v>533</v>
      </c>
    </row>
    <row r="119" spans="1:12">
      <c r="A119">
        <v>6916253</v>
      </c>
      <c r="B119" t="s">
        <v>1719</v>
      </c>
      <c r="C119" t="s">
        <v>214</v>
      </c>
      <c r="D119" t="s">
        <v>215</v>
      </c>
      <c r="E119">
        <v>45285</v>
      </c>
      <c r="F119" t="s">
        <v>66</v>
      </c>
      <c r="G119" s="16">
        <v>200</v>
      </c>
      <c r="H119" s="16">
        <v>3556000</v>
      </c>
      <c r="I119" s="16">
        <v>71120000</v>
      </c>
      <c r="K119" s="29" t="str">
        <f t="shared" si="3"/>
        <v>Спир</v>
      </c>
      <c r="L119" s="29" t="s">
        <v>533</v>
      </c>
    </row>
    <row r="120" spans="1:12">
      <c r="A120">
        <v>6913076</v>
      </c>
      <c r="B120" t="s">
        <v>1722</v>
      </c>
      <c r="C120" t="s">
        <v>100</v>
      </c>
      <c r="D120" t="s">
        <v>101</v>
      </c>
      <c r="E120">
        <v>45285</v>
      </c>
      <c r="F120" t="s">
        <v>66</v>
      </c>
      <c r="G120" s="16">
        <v>500</v>
      </c>
      <c r="H120" s="16">
        <v>3556000</v>
      </c>
      <c r="I120" s="16">
        <v>177800000</v>
      </c>
      <c r="K120" s="29" t="str">
        <f t="shared" si="3"/>
        <v>Спир</v>
      </c>
      <c r="L120" s="29" t="s">
        <v>533</v>
      </c>
    </row>
    <row r="121" spans="1:12">
      <c r="A121">
        <v>6911904</v>
      </c>
      <c r="B121" t="s">
        <v>1653</v>
      </c>
      <c r="C121" t="s">
        <v>370</v>
      </c>
      <c r="D121" t="s">
        <v>371</v>
      </c>
      <c r="E121">
        <v>45284</v>
      </c>
      <c r="F121" t="s">
        <v>65</v>
      </c>
      <c r="G121" s="16">
        <v>4500</v>
      </c>
      <c r="H121" s="16">
        <v>3589300</v>
      </c>
      <c r="I121" s="16">
        <v>1615185000</v>
      </c>
      <c r="K121" s="29" t="str">
        <f t="shared" si="3"/>
        <v>Спир</v>
      </c>
      <c r="L121" s="29" t="s">
        <v>533</v>
      </c>
    </row>
    <row r="122" spans="1:12">
      <c r="A122">
        <v>6911211</v>
      </c>
      <c r="B122" t="s">
        <v>1653</v>
      </c>
      <c r="C122" t="s">
        <v>85</v>
      </c>
      <c r="D122" t="s">
        <v>86</v>
      </c>
      <c r="E122">
        <v>78261</v>
      </c>
      <c r="F122" t="s">
        <v>279</v>
      </c>
      <c r="G122" s="16">
        <v>1500</v>
      </c>
      <c r="H122" s="16">
        <v>35560000</v>
      </c>
      <c r="I122" s="16">
        <v>53340000</v>
      </c>
      <c r="K122" s="29" t="str">
        <f t="shared" si="3"/>
        <v>Спир</v>
      </c>
      <c r="L122" s="29" t="s">
        <v>533</v>
      </c>
    </row>
    <row r="123" spans="1:12">
      <c r="A123">
        <v>6910409</v>
      </c>
      <c r="B123" t="s">
        <v>1653</v>
      </c>
      <c r="C123" t="s">
        <v>1676</v>
      </c>
      <c r="D123" t="s">
        <v>1677</v>
      </c>
      <c r="E123">
        <v>9945433</v>
      </c>
      <c r="F123" t="s">
        <v>299</v>
      </c>
      <c r="G123" s="16">
        <v>100</v>
      </c>
      <c r="H123" s="16">
        <v>4491202</v>
      </c>
      <c r="I123" s="16">
        <v>44912020</v>
      </c>
      <c r="K123" s="29" t="str">
        <f t="shared" si="3"/>
        <v>Спир</v>
      </c>
      <c r="L123" s="29" t="s">
        <v>533</v>
      </c>
    </row>
    <row r="124" spans="1:12">
      <c r="A124">
        <v>6910368</v>
      </c>
      <c r="B124" t="s">
        <v>1653</v>
      </c>
      <c r="C124" t="s">
        <v>1678</v>
      </c>
      <c r="D124" t="s">
        <v>1679</v>
      </c>
      <c r="E124">
        <v>45285</v>
      </c>
      <c r="F124" t="s">
        <v>66</v>
      </c>
      <c r="G124" s="16">
        <v>80</v>
      </c>
      <c r="H124" s="16">
        <v>3556005</v>
      </c>
      <c r="I124" s="16">
        <v>28448040</v>
      </c>
      <c r="K124" s="29" t="str">
        <f t="shared" si="3"/>
        <v>Спир</v>
      </c>
      <c r="L124" s="29" t="s">
        <v>533</v>
      </c>
    </row>
    <row r="125" spans="1:12">
      <c r="A125">
        <v>6909183</v>
      </c>
      <c r="B125" t="s">
        <v>1654</v>
      </c>
      <c r="C125" t="s">
        <v>72</v>
      </c>
      <c r="D125" t="s">
        <v>73</v>
      </c>
      <c r="E125">
        <v>78262</v>
      </c>
      <c r="F125" t="s">
        <v>285</v>
      </c>
      <c r="G125" s="16">
        <v>3200</v>
      </c>
      <c r="H125" s="16">
        <v>35890401</v>
      </c>
      <c r="I125" s="16">
        <v>114849283.2</v>
      </c>
      <c r="K125" s="29" t="str">
        <f t="shared" si="3"/>
        <v>Спир</v>
      </c>
      <c r="L125" s="29" t="s">
        <v>533</v>
      </c>
    </row>
    <row r="126" spans="1:12">
      <c r="A126">
        <v>6908879</v>
      </c>
      <c r="B126" t="s">
        <v>1654</v>
      </c>
      <c r="C126" t="s">
        <v>184</v>
      </c>
      <c r="D126" t="s">
        <v>185</v>
      </c>
      <c r="E126">
        <v>45285</v>
      </c>
      <c r="F126" t="s">
        <v>66</v>
      </c>
      <c r="G126" s="16">
        <v>1000</v>
      </c>
      <c r="H126" s="16">
        <v>3556001</v>
      </c>
      <c r="I126" s="16">
        <v>355600100</v>
      </c>
      <c r="K126" s="29" t="str">
        <f t="shared" si="3"/>
        <v>Спир</v>
      </c>
      <c r="L126" s="29" t="s">
        <v>533</v>
      </c>
    </row>
    <row r="127" spans="1:12">
      <c r="A127">
        <v>6908878</v>
      </c>
      <c r="B127" t="s">
        <v>1654</v>
      </c>
      <c r="C127" t="s">
        <v>140</v>
      </c>
      <c r="D127" t="s">
        <v>141</v>
      </c>
      <c r="E127">
        <v>45285</v>
      </c>
      <c r="F127" t="s">
        <v>66</v>
      </c>
      <c r="G127" s="16">
        <v>100</v>
      </c>
      <c r="H127" s="16">
        <v>3556001</v>
      </c>
      <c r="I127" s="16">
        <v>35560010</v>
      </c>
      <c r="K127" s="29" t="str">
        <f t="shared" si="3"/>
        <v>Спир</v>
      </c>
      <c r="L127" s="29" t="s">
        <v>533</v>
      </c>
    </row>
    <row r="128" spans="1:12">
      <c r="A128">
        <v>6907176</v>
      </c>
      <c r="B128" t="s">
        <v>1654</v>
      </c>
      <c r="C128" t="s">
        <v>273</v>
      </c>
      <c r="D128" t="s">
        <v>274</v>
      </c>
      <c r="E128">
        <v>45285</v>
      </c>
      <c r="F128" t="s">
        <v>66</v>
      </c>
      <c r="G128" s="16">
        <v>200</v>
      </c>
      <c r="H128" s="16">
        <v>3556001</v>
      </c>
      <c r="I128" s="16">
        <v>71120020</v>
      </c>
      <c r="K128" s="29" t="str">
        <f t="shared" si="3"/>
        <v>Спир</v>
      </c>
      <c r="L128" s="29" t="s">
        <v>533</v>
      </c>
    </row>
    <row r="129" spans="1:12">
      <c r="A129">
        <v>6905463</v>
      </c>
      <c r="B129" t="s">
        <v>1723</v>
      </c>
      <c r="C129" t="s">
        <v>210</v>
      </c>
      <c r="D129" t="s">
        <v>211</v>
      </c>
      <c r="E129">
        <v>45285</v>
      </c>
      <c r="F129" t="s">
        <v>66</v>
      </c>
      <c r="G129" s="16">
        <v>50</v>
      </c>
      <c r="H129" s="16">
        <v>3556000</v>
      </c>
      <c r="I129" s="16">
        <v>17780000</v>
      </c>
      <c r="K129" s="29" t="str">
        <f t="shared" si="3"/>
        <v>Спир</v>
      </c>
      <c r="L129" s="29" t="s">
        <v>533</v>
      </c>
    </row>
    <row r="130" spans="1:12">
      <c r="A130">
        <v>6905462</v>
      </c>
      <c r="B130" t="s">
        <v>1723</v>
      </c>
      <c r="C130" t="s">
        <v>214</v>
      </c>
      <c r="D130" t="s">
        <v>215</v>
      </c>
      <c r="E130">
        <v>45285</v>
      </c>
      <c r="F130" t="s">
        <v>66</v>
      </c>
      <c r="G130" s="16">
        <v>200</v>
      </c>
      <c r="H130" s="16">
        <v>3556000</v>
      </c>
      <c r="I130" s="16">
        <v>71120000</v>
      </c>
      <c r="K130" s="29" t="str">
        <f t="shared" si="3"/>
        <v>Спир</v>
      </c>
      <c r="L130" s="29" t="s">
        <v>533</v>
      </c>
    </row>
    <row r="131" spans="1:12">
      <c r="A131">
        <v>6904767</v>
      </c>
      <c r="B131" t="s">
        <v>1723</v>
      </c>
      <c r="C131" t="s">
        <v>208</v>
      </c>
      <c r="D131" t="s">
        <v>209</v>
      </c>
      <c r="E131">
        <v>78261</v>
      </c>
      <c r="F131" t="s">
        <v>279</v>
      </c>
      <c r="G131" s="16">
        <v>6000</v>
      </c>
      <c r="H131" s="16">
        <v>35560000</v>
      </c>
      <c r="I131" s="16">
        <v>213360000</v>
      </c>
      <c r="K131" s="29" t="str">
        <f t="shared" si="3"/>
        <v>Спир</v>
      </c>
      <c r="L131" s="29" t="s">
        <v>533</v>
      </c>
    </row>
    <row r="132" spans="1:12">
      <c r="A132">
        <v>6903951</v>
      </c>
      <c r="B132" t="s">
        <v>1723</v>
      </c>
      <c r="C132" t="s">
        <v>1724</v>
      </c>
      <c r="D132" t="s">
        <v>1725</v>
      </c>
      <c r="E132">
        <v>45433</v>
      </c>
      <c r="F132" t="s">
        <v>67</v>
      </c>
      <c r="G132" s="16">
        <v>20</v>
      </c>
      <c r="H132" s="16">
        <v>4491200</v>
      </c>
      <c r="I132" s="16">
        <v>8982400</v>
      </c>
      <c r="K132" s="29" t="str">
        <f t="shared" si="3"/>
        <v>Спир</v>
      </c>
      <c r="L132" s="29" t="s">
        <v>533</v>
      </c>
    </row>
    <row r="133" spans="1:12">
      <c r="A133">
        <v>6903917</v>
      </c>
      <c r="B133" t="s">
        <v>1723</v>
      </c>
      <c r="C133" t="s">
        <v>321</v>
      </c>
      <c r="D133" t="s">
        <v>328</v>
      </c>
      <c r="E133">
        <v>45285</v>
      </c>
      <c r="F133" t="s">
        <v>66</v>
      </c>
      <c r="G133" s="16">
        <v>120</v>
      </c>
      <c r="H133" s="16">
        <v>3556000</v>
      </c>
      <c r="I133" s="16">
        <v>42672000</v>
      </c>
      <c r="K133" s="29" t="str">
        <f t="shared" si="3"/>
        <v>Спир</v>
      </c>
      <c r="L133" s="29" t="s">
        <v>533</v>
      </c>
    </row>
    <row r="134" spans="1:12">
      <c r="A134">
        <v>6903916</v>
      </c>
      <c r="B134" t="s">
        <v>1723</v>
      </c>
      <c r="C134" t="s">
        <v>1726</v>
      </c>
      <c r="D134" t="s">
        <v>1727</v>
      </c>
      <c r="E134">
        <v>45285</v>
      </c>
      <c r="F134" t="s">
        <v>66</v>
      </c>
      <c r="G134" s="16">
        <v>30</v>
      </c>
      <c r="H134" s="16">
        <v>3556006</v>
      </c>
      <c r="I134" s="16">
        <v>10668018</v>
      </c>
      <c r="K134" s="29" t="str">
        <f t="shared" si="3"/>
        <v>Спир</v>
      </c>
      <c r="L134" s="29" t="s">
        <v>533</v>
      </c>
    </row>
    <row r="135" spans="1:12">
      <c r="A135">
        <v>6902005</v>
      </c>
      <c r="B135" t="s">
        <v>1728</v>
      </c>
      <c r="C135" t="s">
        <v>283</v>
      </c>
      <c r="D135" t="s">
        <v>284</v>
      </c>
      <c r="E135">
        <v>78261</v>
      </c>
      <c r="F135" t="s">
        <v>279</v>
      </c>
      <c r="G135" s="16">
        <v>4400</v>
      </c>
      <c r="H135" s="16">
        <v>35560000</v>
      </c>
      <c r="I135" s="16">
        <v>156464000</v>
      </c>
      <c r="K135" s="29" t="str">
        <f t="shared" ref="K135:K198" si="4">LEFT(F135,4)</f>
        <v>Спир</v>
      </c>
      <c r="L135" s="29" t="s">
        <v>533</v>
      </c>
    </row>
    <row r="136" spans="1:12">
      <c r="A136">
        <v>6901123</v>
      </c>
      <c r="B136" t="s">
        <v>1728</v>
      </c>
      <c r="C136" t="s">
        <v>108</v>
      </c>
      <c r="D136" t="s">
        <v>109</v>
      </c>
      <c r="E136">
        <v>45284</v>
      </c>
      <c r="F136" t="s">
        <v>65</v>
      </c>
      <c r="G136" s="16">
        <v>3220</v>
      </c>
      <c r="H136" s="16">
        <v>3589099</v>
      </c>
      <c r="I136" s="16">
        <v>1155689878</v>
      </c>
      <c r="K136" s="29" t="str">
        <f t="shared" si="4"/>
        <v>Спир</v>
      </c>
      <c r="L136" s="29" t="s">
        <v>533</v>
      </c>
    </row>
    <row r="137" spans="1:12">
      <c r="A137">
        <v>6899795</v>
      </c>
      <c r="B137" t="s">
        <v>1729</v>
      </c>
      <c r="C137" t="s">
        <v>1567</v>
      </c>
      <c r="D137" t="s">
        <v>1681</v>
      </c>
      <c r="E137">
        <v>45285</v>
      </c>
      <c r="F137" t="s">
        <v>66</v>
      </c>
      <c r="G137" s="16">
        <v>200</v>
      </c>
      <c r="H137" s="16">
        <v>3556000</v>
      </c>
      <c r="I137" s="16">
        <v>71120000</v>
      </c>
      <c r="K137" s="29" t="str">
        <f t="shared" si="4"/>
        <v>Спир</v>
      </c>
      <c r="L137" s="29" t="s">
        <v>533</v>
      </c>
    </row>
    <row r="138" spans="1:12">
      <c r="A138">
        <v>6899794</v>
      </c>
      <c r="B138" t="s">
        <v>1729</v>
      </c>
      <c r="C138" t="s">
        <v>124</v>
      </c>
      <c r="D138" t="s">
        <v>125</v>
      </c>
      <c r="E138">
        <v>45285</v>
      </c>
      <c r="F138" t="s">
        <v>66</v>
      </c>
      <c r="G138" s="16">
        <v>70</v>
      </c>
      <c r="H138" s="16">
        <v>3556009</v>
      </c>
      <c r="I138" s="16">
        <v>24892063</v>
      </c>
      <c r="K138" s="29" t="str">
        <f t="shared" si="4"/>
        <v>Спир</v>
      </c>
      <c r="L138" s="29" t="s">
        <v>533</v>
      </c>
    </row>
    <row r="139" spans="1:12">
      <c r="A139">
        <v>6899793</v>
      </c>
      <c r="B139" t="s">
        <v>1729</v>
      </c>
      <c r="C139" t="s">
        <v>1730</v>
      </c>
      <c r="D139" t="s">
        <v>1731</v>
      </c>
      <c r="E139">
        <v>45285</v>
      </c>
      <c r="F139" t="s">
        <v>66</v>
      </c>
      <c r="G139" s="16">
        <v>1170</v>
      </c>
      <c r="H139" s="16">
        <v>3556089</v>
      </c>
      <c r="I139" s="16">
        <v>416062413</v>
      </c>
      <c r="K139" s="29" t="str">
        <f t="shared" si="4"/>
        <v>Спир</v>
      </c>
      <c r="L139" s="29" t="s">
        <v>533</v>
      </c>
    </row>
    <row r="140" spans="1:12">
      <c r="A140">
        <v>6898195</v>
      </c>
      <c r="B140" t="s">
        <v>1729</v>
      </c>
      <c r="C140" t="s">
        <v>1671</v>
      </c>
      <c r="D140" t="s">
        <v>1672</v>
      </c>
      <c r="E140">
        <v>45285</v>
      </c>
      <c r="F140" t="s">
        <v>66</v>
      </c>
      <c r="G140" s="16">
        <v>1200</v>
      </c>
      <c r="H140" s="16">
        <v>3556000</v>
      </c>
      <c r="I140" s="16">
        <v>426720000</v>
      </c>
      <c r="K140" s="29" t="str">
        <f t="shared" si="4"/>
        <v>Спир</v>
      </c>
      <c r="L140" s="29" t="s">
        <v>533</v>
      </c>
    </row>
    <row r="141" spans="1:12">
      <c r="A141">
        <v>6895255</v>
      </c>
      <c r="B141" t="s">
        <v>1732</v>
      </c>
      <c r="C141" t="s">
        <v>1710</v>
      </c>
      <c r="D141" t="s">
        <v>1711</v>
      </c>
      <c r="E141">
        <v>45433</v>
      </c>
      <c r="F141" t="s">
        <v>67</v>
      </c>
      <c r="G141" s="16">
        <v>250</v>
      </c>
      <c r="H141" s="16">
        <v>4491200</v>
      </c>
      <c r="I141" s="16">
        <v>112280000</v>
      </c>
      <c r="K141" s="29" t="str">
        <f t="shared" si="4"/>
        <v>Спир</v>
      </c>
      <c r="L141" s="29" t="s">
        <v>533</v>
      </c>
    </row>
    <row r="142" spans="1:12">
      <c r="A142">
        <v>6895254</v>
      </c>
      <c r="B142" t="s">
        <v>1732</v>
      </c>
      <c r="C142" t="s">
        <v>1733</v>
      </c>
      <c r="D142" t="s">
        <v>1734</v>
      </c>
      <c r="E142">
        <v>45433</v>
      </c>
      <c r="F142" t="s">
        <v>67</v>
      </c>
      <c r="G142" s="16">
        <v>20</v>
      </c>
      <c r="H142" s="16">
        <v>4491201</v>
      </c>
      <c r="I142" s="16">
        <v>8982402</v>
      </c>
      <c r="K142" s="29" t="str">
        <f t="shared" si="4"/>
        <v>Спир</v>
      </c>
      <c r="L142" s="29" t="s">
        <v>533</v>
      </c>
    </row>
    <row r="143" spans="1:12">
      <c r="A143">
        <v>6895200</v>
      </c>
      <c r="B143" t="s">
        <v>1732</v>
      </c>
      <c r="C143" t="s">
        <v>81</v>
      </c>
      <c r="D143" t="s">
        <v>82</v>
      </c>
      <c r="E143">
        <v>45285</v>
      </c>
      <c r="F143" t="s">
        <v>66</v>
      </c>
      <c r="G143" s="16">
        <v>50</v>
      </c>
      <c r="H143" s="16">
        <v>3556000</v>
      </c>
      <c r="I143" s="16">
        <v>17780000</v>
      </c>
      <c r="K143" s="29" t="str">
        <f t="shared" si="4"/>
        <v>Спир</v>
      </c>
      <c r="L143" s="29" t="s">
        <v>533</v>
      </c>
    </row>
    <row r="144" spans="1:12">
      <c r="A144">
        <v>6895199</v>
      </c>
      <c r="B144" t="s">
        <v>1732</v>
      </c>
      <c r="C144" t="s">
        <v>1678</v>
      </c>
      <c r="D144" t="s">
        <v>1679</v>
      </c>
      <c r="E144">
        <v>45285</v>
      </c>
      <c r="F144" t="s">
        <v>66</v>
      </c>
      <c r="G144" s="16">
        <v>80</v>
      </c>
      <c r="H144" s="16">
        <v>3556008</v>
      </c>
      <c r="I144" s="16">
        <v>28448064</v>
      </c>
      <c r="K144" s="29" t="str">
        <f t="shared" si="4"/>
        <v>Спир</v>
      </c>
      <c r="L144" s="29" t="s">
        <v>533</v>
      </c>
    </row>
    <row r="145" spans="1:12">
      <c r="A145">
        <v>6895198</v>
      </c>
      <c r="B145" t="s">
        <v>1732</v>
      </c>
      <c r="C145" t="s">
        <v>148</v>
      </c>
      <c r="D145" t="s">
        <v>149</v>
      </c>
      <c r="E145">
        <v>45285</v>
      </c>
      <c r="F145" t="s">
        <v>66</v>
      </c>
      <c r="G145" s="16">
        <v>3200</v>
      </c>
      <c r="H145" s="16">
        <v>3556199</v>
      </c>
      <c r="I145" s="16">
        <v>1137983680</v>
      </c>
      <c r="K145" s="29" t="str">
        <f t="shared" si="4"/>
        <v>Спир</v>
      </c>
      <c r="L145" s="29" t="s">
        <v>533</v>
      </c>
    </row>
    <row r="146" spans="1:12">
      <c r="A146">
        <v>6895197</v>
      </c>
      <c r="B146" t="s">
        <v>1732</v>
      </c>
      <c r="C146" t="s">
        <v>70</v>
      </c>
      <c r="D146" t="s">
        <v>71</v>
      </c>
      <c r="E146">
        <v>45285</v>
      </c>
      <c r="F146" t="s">
        <v>66</v>
      </c>
      <c r="G146" s="16">
        <v>600</v>
      </c>
      <c r="H146" s="16">
        <v>3556222</v>
      </c>
      <c r="I146" s="16">
        <v>213373320</v>
      </c>
      <c r="K146" s="29" t="str">
        <f t="shared" si="4"/>
        <v>Спир</v>
      </c>
      <c r="L146" s="29" t="s">
        <v>533</v>
      </c>
    </row>
    <row r="147" spans="1:12">
      <c r="A147">
        <v>6893899</v>
      </c>
      <c r="B147" t="s">
        <v>1735</v>
      </c>
      <c r="C147" t="s">
        <v>85</v>
      </c>
      <c r="D147" t="s">
        <v>86</v>
      </c>
      <c r="E147">
        <v>78261</v>
      </c>
      <c r="F147" t="s">
        <v>279</v>
      </c>
      <c r="G147" s="16">
        <v>1600</v>
      </c>
      <c r="H147" s="16">
        <v>35560001</v>
      </c>
      <c r="I147" s="16">
        <v>56896001.600000001</v>
      </c>
      <c r="K147" s="29" t="str">
        <f t="shared" si="4"/>
        <v>Спир</v>
      </c>
      <c r="L147" s="29" t="s">
        <v>533</v>
      </c>
    </row>
    <row r="148" spans="1:12">
      <c r="A148">
        <v>6893486</v>
      </c>
      <c r="B148" t="s">
        <v>1735</v>
      </c>
      <c r="C148" t="s">
        <v>1666</v>
      </c>
      <c r="D148" t="s">
        <v>1667</v>
      </c>
      <c r="E148">
        <v>45285</v>
      </c>
      <c r="F148" t="s">
        <v>66</v>
      </c>
      <c r="G148" s="16">
        <v>20</v>
      </c>
      <c r="H148" s="16">
        <v>3556000</v>
      </c>
      <c r="I148" s="16">
        <v>7112000</v>
      </c>
      <c r="K148" s="29" t="str">
        <f t="shared" si="4"/>
        <v>Спир</v>
      </c>
      <c r="L148" s="29" t="s">
        <v>533</v>
      </c>
    </row>
    <row r="149" spans="1:12">
      <c r="A149">
        <v>6891378</v>
      </c>
      <c r="B149" t="s">
        <v>1735</v>
      </c>
      <c r="C149" t="s">
        <v>224</v>
      </c>
      <c r="D149" t="s">
        <v>225</v>
      </c>
      <c r="E149">
        <v>45433</v>
      </c>
      <c r="F149" t="s">
        <v>67</v>
      </c>
      <c r="G149" s="16">
        <v>300</v>
      </c>
      <c r="H149" s="16">
        <v>4491200</v>
      </c>
      <c r="I149" s="16">
        <v>134736000</v>
      </c>
      <c r="K149" s="29" t="str">
        <f t="shared" si="4"/>
        <v>Спир</v>
      </c>
      <c r="L149" s="29" t="s">
        <v>533</v>
      </c>
    </row>
    <row r="150" spans="1:12">
      <c r="A150">
        <v>6889892</v>
      </c>
      <c r="B150" t="s">
        <v>1736</v>
      </c>
      <c r="C150" t="s">
        <v>208</v>
      </c>
      <c r="D150" t="s">
        <v>209</v>
      </c>
      <c r="E150">
        <v>78261</v>
      </c>
      <c r="F150" t="s">
        <v>279</v>
      </c>
      <c r="G150" s="16">
        <v>6100</v>
      </c>
      <c r="H150" s="16">
        <v>35560000</v>
      </c>
      <c r="I150" s="16">
        <v>216916000</v>
      </c>
      <c r="K150" s="29" t="str">
        <f t="shared" si="4"/>
        <v>Спир</v>
      </c>
      <c r="L150" s="29" t="s">
        <v>533</v>
      </c>
    </row>
    <row r="151" spans="1:12">
      <c r="A151">
        <v>6889538</v>
      </c>
      <c r="B151" t="s">
        <v>1736</v>
      </c>
      <c r="C151" t="s">
        <v>452</v>
      </c>
      <c r="D151" t="s">
        <v>453</v>
      </c>
      <c r="E151">
        <v>45285</v>
      </c>
      <c r="F151" t="s">
        <v>66</v>
      </c>
      <c r="G151" s="16">
        <v>1600</v>
      </c>
      <c r="H151" s="16">
        <v>3556000</v>
      </c>
      <c r="I151" s="16">
        <v>568960000</v>
      </c>
      <c r="K151" s="29" t="str">
        <f t="shared" si="4"/>
        <v>Спир</v>
      </c>
      <c r="L151" s="29" t="s">
        <v>533</v>
      </c>
    </row>
    <row r="152" spans="1:12">
      <c r="A152">
        <v>6887592</v>
      </c>
      <c r="B152" t="s">
        <v>1736</v>
      </c>
      <c r="C152" t="s">
        <v>111</v>
      </c>
      <c r="D152" t="s">
        <v>112</v>
      </c>
      <c r="E152">
        <v>45433</v>
      </c>
      <c r="F152" t="s">
        <v>67</v>
      </c>
      <c r="G152" s="16">
        <v>50</v>
      </c>
      <c r="H152" s="16">
        <v>4492000</v>
      </c>
      <c r="I152" s="16">
        <v>22460000</v>
      </c>
      <c r="K152" s="29" t="str">
        <f t="shared" si="4"/>
        <v>Спир</v>
      </c>
      <c r="L152" s="29" t="s">
        <v>533</v>
      </c>
    </row>
    <row r="153" spans="1:12">
      <c r="A153">
        <v>6887529</v>
      </c>
      <c r="B153" t="s">
        <v>1736</v>
      </c>
      <c r="C153" t="s">
        <v>184</v>
      </c>
      <c r="D153" t="s">
        <v>185</v>
      </c>
      <c r="E153">
        <v>45285</v>
      </c>
      <c r="F153" t="s">
        <v>66</v>
      </c>
      <c r="G153" s="16">
        <v>1000</v>
      </c>
      <c r="H153" s="16">
        <v>3556000</v>
      </c>
      <c r="I153" s="16">
        <v>355600000</v>
      </c>
      <c r="K153" s="29" t="str">
        <f t="shared" si="4"/>
        <v>Спир</v>
      </c>
      <c r="L153" s="29" t="s">
        <v>533</v>
      </c>
    </row>
    <row r="154" spans="1:12">
      <c r="A154">
        <v>6887528</v>
      </c>
      <c r="B154" t="s">
        <v>1736</v>
      </c>
      <c r="C154" t="s">
        <v>214</v>
      </c>
      <c r="D154" t="s">
        <v>215</v>
      </c>
      <c r="E154">
        <v>45285</v>
      </c>
      <c r="F154" t="s">
        <v>66</v>
      </c>
      <c r="G154" s="16">
        <v>200</v>
      </c>
      <c r="H154" s="16">
        <v>3556000</v>
      </c>
      <c r="I154" s="16">
        <v>71120000</v>
      </c>
      <c r="K154" s="29" t="str">
        <f t="shared" si="4"/>
        <v>Спир</v>
      </c>
      <c r="L154" s="29" t="s">
        <v>533</v>
      </c>
    </row>
    <row r="155" spans="1:12">
      <c r="A155">
        <v>6885890</v>
      </c>
      <c r="B155" t="s">
        <v>1737</v>
      </c>
      <c r="C155" t="s">
        <v>1738</v>
      </c>
      <c r="D155" t="s">
        <v>1739</v>
      </c>
      <c r="E155">
        <v>45433</v>
      </c>
      <c r="F155" t="s">
        <v>67</v>
      </c>
      <c r="G155" s="16">
        <v>10</v>
      </c>
      <c r="H155" s="16">
        <v>4491200</v>
      </c>
      <c r="I155" s="16">
        <v>4491200</v>
      </c>
      <c r="K155" s="29" t="str">
        <f t="shared" si="4"/>
        <v>Спир</v>
      </c>
      <c r="L155" s="29" t="s">
        <v>533</v>
      </c>
    </row>
    <row r="156" spans="1:12">
      <c r="A156">
        <v>6884878</v>
      </c>
      <c r="B156" t="s">
        <v>1737</v>
      </c>
      <c r="C156" t="s">
        <v>92</v>
      </c>
      <c r="D156" t="s">
        <v>93</v>
      </c>
      <c r="E156">
        <v>78261</v>
      </c>
      <c r="F156" t="s">
        <v>279</v>
      </c>
      <c r="G156" s="16">
        <v>17100</v>
      </c>
      <c r="H156" s="16">
        <v>35560000</v>
      </c>
      <c r="I156" s="16">
        <v>608076000</v>
      </c>
      <c r="K156" s="29" t="str">
        <f t="shared" si="4"/>
        <v>Спир</v>
      </c>
      <c r="L156" s="29" t="s">
        <v>533</v>
      </c>
    </row>
    <row r="157" spans="1:12">
      <c r="A157">
        <v>6883803</v>
      </c>
      <c r="B157" t="s">
        <v>1737</v>
      </c>
      <c r="C157" t="s">
        <v>128</v>
      </c>
      <c r="D157" t="s">
        <v>129</v>
      </c>
      <c r="E157">
        <v>45285</v>
      </c>
      <c r="F157" t="s">
        <v>66</v>
      </c>
      <c r="G157" s="16">
        <v>60</v>
      </c>
      <c r="H157" s="16">
        <v>3556000</v>
      </c>
      <c r="I157" s="16">
        <v>21336000</v>
      </c>
      <c r="K157" s="29" t="str">
        <f t="shared" si="4"/>
        <v>Спир</v>
      </c>
      <c r="L157" s="29" t="s">
        <v>533</v>
      </c>
    </row>
    <row r="158" spans="1:12">
      <c r="A158">
        <v>6883802</v>
      </c>
      <c r="B158" t="s">
        <v>1737</v>
      </c>
      <c r="C158" t="s">
        <v>96</v>
      </c>
      <c r="D158" t="s">
        <v>97</v>
      </c>
      <c r="E158">
        <v>45285</v>
      </c>
      <c r="F158" t="s">
        <v>66</v>
      </c>
      <c r="G158" s="16">
        <v>250</v>
      </c>
      <c r="H158" s="16">
        <v>3560120</v>
      </c>
      <c r="I158" s="16">
        <v>89003000</v>
      </c>
      <c r="K158" s="29" t="str">
        <f t="shared" si="4"/>
        <v>Спир</v>
      </c>
      <c r="L158" s="29" t="s">
        <v>533</v>
      </c>
    </row>
    <row r="159" spans="1:12">
      <c r="A159">
        <v>6882508</v>
      </c>
      <c r="B159" t="s">
        <v>1740</v>
      </c>
      <c r="C159" t="s">
        <v>113</v>
      </c>
      <c r="D159" t="s">
        <v>114</v>
      </c>
      <c r="E159">
        <v>78262</v>
      </c>
      <c r="F159" t="s">
        <v>285</v>
      </c>
      <c r="G159" s="16">
        <v>3100</v>
      </c>
      <c r="H159" s="16">
        <v>35890400</v>
      </c>
      <c r="I159" s="16">
        <v>111260240</v>
      </c>
      <c r="K159" s="29" t="str">
        <f t="shared" si="4"/>
        <v>Спир</v>
      </c>
      <c r="L159" s="29" t="s">
        <v>533</v>
      </c>
    </row>
    <row r="160" spans="1:12">
      <c r="A160">
        <v>6882507</v>
      </c>
      <c r="B160" t="s">
        <v>1740</v>
      </c>
      <c r="C160" t="s">
        <v>113</v>
      </c>
      <c r="D160" t="s">
        <v>114</v>
      </c>
      <c r="E160">
        <v>78262</v>
      </c>
      <c r="F160" t="s">
        <v>285</v>
      </c>
      <c r="G160" s="16">
        <v>3100</v>
      </c>
      <c r="H160" s="16">
        <v>35890400</v>
      </c>
      <c r="I160" s="16">
        <v>111260240</v>
      </c>
      <c r="K160" s="29" t="str">
        <f t="shared" si="4"/>
        <v>Спир</v>
      </c>
      <c r="L160" s="29" t="s">
        <v>533</v>
      </c>
    </row>
    <row r="161" spans="1:12">
      <c r="A161">
        <v>6882506</v>
      </c>
      <c r="B161" t="s">
        <v>1740</v>
      </c>
      <c r="C161" t="s">
        <v>113</v>
      </c>
      <c r="D161" t="s">
        <v>114</v>
      </c>
      <c r="E161">
        <v>78262</v>
      </c>
      <c r="F161" t="s">
        <v>285</v>
      </c>
      <c r="G161" s="16">
        <v>3100</v>
      </c>
      <c r="H161" s="16">
        <v>35890400</v>
      </c>
      <c r="I161" s="16">
        <v>111260240</v>
      </c>
      <c r="K161" s="29" t="str">
        <f t="shared" si="4"/>
        <v>Спир</v>
      </c>
      <c r="L161" s="29" t="s">
        <v>533</v>
      </c>
    </row>
    <row r="162" spans="1:12">
      <c r="A162">
        <v>6882505</v>
      </c>
      <c r="B162" t="s">
        <v>1740</v>
      </c>
      <c r="C162" t="s">
        <v>113</v>
      </c>
      <c r="D162" t="s">
        <v>114</v>
      </c>
      <c r="E162">
        <v>78262</v>
      </c>
      <c r="F162" t="s">
        <v>285</v>
      </c>
      <c r="G162" s="16">
        <v>3100</v>
      </c>
      <c r="H162" s="16">
        <v>35890400</v>
      </c>
      <c r="I162" s="16">
        <v>111260240</v>
      </c>
      <c r="K162" s="29" t="str">
        <f t="shared" si="4"/>
        <v>Спир</v>
      </c>
      <c r="L162" s="29" t="s">
        <v>533</v>
      </c>
    </row>
    <row r="163" spans="1:12">
      <c r="A163">
        <v>6882504</v>
      </c>
      <c r="B163" t="s">
        <v>1740</v>
      </c>
      <c r="C163" t="s">
        <v>208</v>
      </c>
      <c r="D163" t="s">
        <v>209</v>
      </c>
      <c r="E163">
        <v>78261</v>
      </c>
      <c r="F163" t="s">
        <v>279</v>
      </c>
      <c r="G163" s="16">
        <v>6100</v>
      </c>
      <c r="H163" s="16">
        <v>35560000</v>
      </c>
      <c r="I163" s="16">
        <v>216916000</v>
      </c>
      <c r="K163" s="29" t="str">
        <f t="shared" si="4"/>
        <v>Спир</v>
      </c>
      <c r="L163" s="29" t="s">
        <v>533</v>
      </c>
    </row>
    <row r="164" spans="1:12">
      <c r="A164">
        <v>6882290</v>
      </c>
      <c r="B164" t="s">
        <v>1740</v>
      </c>
      <c r="C164" t="s">
        <v>1741</v>
      </c>
      <c r="D164" t="s">
        <v>1742</v>
      </c>
      <c r="E164">
        <v>9945433</v>
      </c>
      <c r="F164" t="s">
        <v>299</v>
      </c>
      <c r="G164" s="16">
        <v>150</v>
      </c>
      <c r="H164" s="16">
        <v>4492999</v>
      </c>
      <c r="I164" s="16">
        <v>67394985</v>
      </c>
      <c r="K164" s="29" t="str">
        <f t="shared" si="4"/>
        <v>Спир</v>
      </c>
      <c r="L164" s="29" t="s">
        <v>533</v>
      </c>
    </row>
    <row r="165" spans="1:12">
      <c r="A165">
        <v>6882264</v>
      </c>
      <c r="B165" t="s">
        <v>1740</v>
      </c>
      <c r="C165" t="s">
        <v>108</v>
      </c>
      <c r="D165" t="s">
        <v>109</v>
      </c>
      <c r="E165">
        <v>45284</v>
      </c>
      <c r="F165" t="s">
        <v>65</v>
      </c>
      <c r="G165" s="16">
        <v>3220</v>
      </c>
      <c r="H165" s="16">
        <v>3589049</v>
      </c>
      <c r="I165" s="16">
        <v>1155673778</v>
      </c>
      <c r="K165" s="29" t="str">
        <f t="shared" si="4"/>
        <v>Спир</v>
      </c>
      <c r="L165" s="29" t="s">
        <v>533</v>
      </c>
    </row>
    <row r="166" spans="1:12">
      <c r="A166">
        <v>6880318</v>
      </c>
      <c r="B166" t="s">
        <v>1740</v>
      </c>
      <c r="C166" t="s">
        <v>420</v>
      </c>
      <c r="D166" t="s">
        <v>421</v>
      </c>
      <c r="E166">
        <v>45285</v>
      </c>
      <c r="F166" t="s">
        <v>66</v>
      </c>
      <c r="G166" s="16">
        <v>50</v>
      </c>
      <c r="H166" s="16">
        <v>3557000</v>
      </c>
      <c r="I166" s="16">
        <v>17785000</v>
      </c>
      <c r="K166" s="29" t="str">
        <f t="shared" si="4"/>
        <v>Спир</v>
      </c>
      <c r="L166" s="29" t="s">
        <v>533</v>
      </c>
    </row>
    <row r="167" spans="1:12">
      <c r="A167">
        <v>6878963</v>
      </c>
      <c r="B167" t="s">
        <v>1743</v>
      </c>
      <c r="C167" t="s">
        <v>283</v>
      </c>
      <c r="D167" t="s">
        <v>284</v>
      </c>
      <c r="E167">
        <v>78261</v>
      </c>
      <c r="F167" t="s">
        <v>279</v>
      </c>
      <c r="G167" s="16">
        <v>4400</v>
      </c>
      <c r="H167" s="16">
        <v>35560000</v>
      </c>
      <c r="I167" s="16">
        <v>156464000</v>
      </c>
      <c r="K167" s="29" t="str">
        <f t="shared" si="4"/>
        <v>Спир</v>
      </c>
      <c r="L167" s="29" t="s">
        <v>533</v>
      </c>
    </row>
    <row r="168" spans="1:12">
      <c r="A168">
        <v>6878612</v>
      </c>
      <c r="B168" t="s">
        <v>1743</v>
      </c>
      <c r="C168" t="s">
        <v>1567</v>
      </c>
      <c r="D168" t="s">
        <v>1681</v>
      </c>
      <c r="E168">
        <v>45285</v>
      </c>
      <c r="F168" t="s">
        <v>66</v>
      </c>
      <c r="G168" s="16">
        <v>200</v>
      </c>
      <c r="H168" s="16">
        <v>3556000</v>
      </c>
      <c r="I168" s="16">
        <v>71120000</v>
      </c>
      <c r="K168" s="29" t="str">
        <f t="shared" si="4"/>
        <v>Спир</v>
      </c>
      <c r="L168" s="29" t="s">
        <v>533</v>
      </c>
    </row>
    <row r="169" spans="1:12">
      <c r="A169">
        <v>6878611</v>
      </c>
      <c r="B169" t="s">
        <v>1743</v>
      </c>
      <c r="C169" t="s">
        <v>124</v>
      </c>
      <c r="D169" t="s">
        <v>125</v>
      </c>
      <c r="E169">
        <v>45285</v>
      </c>
      <c r="F169" t="s">
        <v>66</v>
      </c>
      <c r="G169" s="16">
        <v>70</v>
      </c>
      <c r="H169" s="16">
        <v>3556001</v>
      </c>
      <c r="I169" s="16">
        <v>24892007</v>
      </c>
      <c r="K169" s="29" t="str">
        <f t="shared" si="4"/>
        <v>Спир</v>
      </c>
      <c r="L169" s="29" t="s">
        <v>533</v>
      </c>
    </row>
    <row r="170" spans="1:12">
      <c r="A170">
        <v>6878610</v>
      </c>
      <c r="B170" t="s">
        <v>1743</v>
      </c>
      <c r="C170" t="s">
        <v>146</v>
      </c>
      <c r="D170" t="s">
        <v>147</v>
      </c>
      <c r="E170">
        <v>45285</v>
      </c>
      <c r="F170" t="s">
        <v>66</v>
      </c>
      <c r="G170" s="16">
        <v>100</v>
      </c>
      <c r="H170" s="16">
        <v>3556002</v>
      </c>
      <c r="I170" s="16">
        <v>35560020</v>
      </c>
      <c r="K170" s="29" t="str">
        <f t="shared" si="4"/>
        <v>Спир</v>
      </c>
      <c r="L170" s="29" t="s">
        <v>533</v>
      </c>
    </row>
    <row r="171" spans="1:12">
      <c r="A171">
        <v>6878609</v>
      </c>
      <c r="B171" t="s">
        <v>1743</v>
      </c>
      <c r="C171" t="s">
        <v>1678</v>
      </c>
      <c r="D171" t="s">
        <v>1679</v>
      </c>
      <c r="E171">
        <v>45285</v>
      </c>
      <c r="F171" t="s">
        <v>66</v>
      </c>
      <c r="G171" s="16">
        <v>70</v>
      </c>
      <c r="H171" s="16">
        <v>3556008</v>
      </c>
      <c r="I171" s="16">
        <v>24892056</v>
      </c>
      <c r="K171" s="29" t="str">
        <f t="shared" si="4"/>
        <v>Спир</v>
      </c>
      <c r="L171" s="29" t="s">
        <v>533</v>
      </c>
    </row>
    <row r="172" spans="1:12">
      <c r="A172">
        <v>6876918</v>
      </c>
      <c r="B172" t="s">
        <v>1743</v>
      </c>
      <c r="C172" t="s">
        <v>87</v>
      </c>
      <c r="D172" t="s">
        <v>88</v>
      </c>
      <c r="E172">
        <v>45285</v>
      </c>
      <c r="F172" t="s">
        <v>66</v>
      </c>
      <c r="G172" s="16">
        <v>560</v>
      </c>
      <c r="H172" s="16">
        <v>3556077</v>
      </c>
      <c r="I172" s="16">
        <v>199140312</v>
      </c>
      <c r="K172" s="29" t="str">
        <f t="shared" si="4"/>
        <v>Спир</v>
      </c>
      <c r="L172" s="29" t="s">
        <v>533</v>
      </c>
    </row>
    <row r="173" spans="1:12">
      <c r="A173">
        <v>6875998</v>
      </c>
      <c r="B173" t="s">
        <v>1744</v>
      </c>
      <c r="C173" t="s">
        <v>283</v>
      </c>
      <c r="D173" t="s">
        <v>284</v>
      </c>
      <c r="E173">
        <v>78261</v>
      </c>
      <c r="F173" t="s">
        <v>279</v>
      </c>
      <c r="G173" s="16">
        <v>400</v>
      </c>
      <c r="H173" s="16">
        <v>35560000</v>
      </c>
      <c r="I173" s="16">
        <v>14224000</v>
      </c>
      <c r="K173" s="29" t="str">
        <f t="shared" si="4"/>
        <v>Спир</v>
      </c>
      <c r="L173" s="29" t="s">
        <v>533</v>
      </c>
    </row>
    <row r="174" spans="1:12">
      <c r="A174">
        <v>6875744</v>
      </c>
      <c r="B174" t="s">
        <v>1744</v>
      </c>
      <c r="C174" t="s">
        <v>1745</v>
      </c>
      <c r="D174" t="s">
        <v>1746</v>
      </c>
      <c r="E174">
        <v>45433</v>
      </c>
      <c r="F174" t="s">
        <v>67</v>
      </c>
      <c r="G174" s="16">
        <v>20</v>
      </c>
      <c r="H174" s="16">
        <v>4491200</v>
      </c>
      <c r="I174" s="16">
        <v>8982400</v>
      </c>
      <c r="K174" s="29" t="str">
        <f t="shared" si="4"/>
        <v>Спир</v>
      </c>
      <c r="L174" s="29" t="s">
        <v>533</v>
      </c>
    </row>
    <row r="175" spans="1:12">
      <c r="A175">
        <v>6875725</v>
      </c>
      <c r="B175" t="s">
        <v>1744</v>
      </c>
      <c r="C175" t="s">
        <v>1747</v>
      </c>
      <c r="D175" t="s">
        <v>1748</v>
      </c>
      <c r="E175">
        <v>45285</v>
      </c>
      <c r="F175" t="s">
        <v>66</v>
      </c>
      <c r="G175" s="16">
        <v>1180</v>
      </c>
      <c r="H175" s="16">
        <v>3556001</v>
      </c>
      <c r="I175" s="16">
        <v>419608118</v>
      </c>
      <c r="K175" s="29" t="str">
        <f t="shared" si="4"/>
        <v>Спир</v>
      </c>
      <c r="L175" s="29" t="s">
        <v>533</v>
      </c>
    </row>
    <row r="176" spans="1:12">
      <c r="A176">
        <v>6875218</v>
      </c>
      <c r="B176" t="s">
        <v>1744</v>
      </c>
      <c r="C176" t="s">
        <v>283</v>
      </c>
      <c r="D176" t="s">
        <v>284</v>
      </c>
      <c r="E176">
        <v>78261</v>
      </c>
      <c r="F176" t="s">
        <v>279</v>
      </c>
      <c r="G176" s="16">
        <v>4000</v>
      </c>
      <c r="H176" s="16">
        <v>35560000</v>
      </c>
      <c r="I176" s="16">
        <v>142240000</v>
      </c>
      <c r="K176" s="29" t="str">
        <f t="shared" si="4"/>
        <v>Спир</v>
      </c>
      <c r="L176" s="29" t="s">
        <v>533</v>
      </c>
    </row>
    <row r="177" spans="1:12">
      <c r="A177">
        <v>6873646</v>
      </c>
      <c r="B177" t="s">
        <v>1749</v>
      </c>
      <c r="C177" t="s">
        <v>85</v>
      </c>
      <c r="D177" t="s">
        <v>86</v>
      </c>
      <c r="E177">
        <v>78261</v>
      </c>
      <c r="F177" t="s">
        <v>279</v>
      </c>
      <c r="G177" s="16">
        <v>1500</v>
      </c>
      <c r="H177" s="16">
        <v>35560000</v>
      </c>
      <c r="I177" s="16">
        <v>53340000</v>
      </c>
      <c r="K177" s="29" t="str">
        <f t="shared" si="4"/>
        <v>Спир</v>
      </c>
      <c r="L177" s="29" t="s">
        <v>533</v>
      </c>
    </row>
    <row r="178" spans="1:12">
      <c r="A178">
        <v>6873380</v>
      </c>
      <c r="B178" t="s">
        <v>1749</v>
      </c>
      <c r="C178" t="s">
        <v>184</v>
      </c>
      <c r="D178" t="s">
        <v>185</v>
      </c>
      <c r="E178">
        <v>45285</v>
      </c>
      <c r="F178" t="s">
        <v>66</v>
      </c>
      <c r="G178" s="16">
        <v>1000</v>
      </c>
      <c r="H178" s="16">
        <v>3556000</v>
      </c>
      <c r="I178" s="16">
        <v>355600000</v>
      </c>
      <c r="K178" s="29" t="str">
        <f t="shared" si="4"/>
        <v>Спир</v>
      </c>
      <c r="L178" s="29" t="s">
        <v>533</v>
      </c>
    </row>
    <row r="179" spans="1:12">
      <c r="A179">
        <v>6871972</v>
      </c>
      <c r="B179" t="s">
        <v>1749</v>
      </c>
      <c r="C179" t="s">
        <v>1750</v>
      </c>
      <c r="D179" t="s">
        <v>1751</v>
      </c>
      <c r="E179">
        <v>45433</v>
      </c>
      <c r="F179" t="s">
        <v>67</v>
      </c>
      <c r="G179" s="16">
        <v>10</v>
      </c>
      <c r="H179" s="16">
        <v>4491201</v>
      </c>
      <c r="I179" s="16">
        <v>4491201</v>
      </c>
      <c r="K179" s="29" t="str">
        <f t="shared" si="4"/>
        <v>Спир</v>
      </c>
      <c r="L179" s="29" t="s">
        <v>533</v>
      </c>
    </row>
    <row r="180" spans="1:12">
      <c r="A180">
        <v>6870963</v>
      </c>
      <c r="B180" t="s">
        <v>1752</v>
      </c>
      <c r="C180" t="s">
        <v>1676</v>
      </c>
      <c r="D180" t="s">
        <v>1677</v>
      </c>
      <c r="E180">
        <v>45433</v>
      </c>
      <c r="F180" t="s">
        <v>67</v>
      </c>
      <c r="G180" s="16">
        <v>100</v>
      </c>
      <c r="H180" s="16">
        <v>4491201</v>
      </c>
      <c r="I180" s="16">
        <v>44912010</v>
      </c>
      <c r="K180" s="29" t="str">
        <f t="shared" si="4"/>
        <v>Спир</v>
      </c>
      <c r="L180" s="29" t="s">
        <v>533</v>
      </c>
    </row>
    <row r="181" spans="1:12">
      <c r="A181">
        <v>6867690</v>
      </c>
      <c r="B181" t="s">
        <v>1753</v>
      </c>
      <c r="C181" t="s">
        <v>283</v>
      </c>
      <c r="D181" t="s">
        <v>284</v>
      </c>
      <c r="E181">
        <v>78261</v>
      </c>
      <c r="F181" t="s">
        <v>279</v>
      </c>
      <c r="G181" s="16">
        <v>4400</v>
      </c>
      <c r="H181" s="16">
        <v>35560000</v>
      </c>
      <c r="I181" s="16">
        <v>156464000</v>
      </c>
      <c r="K181" s="29" t="str">
        <f t="shared" si="4"/>
        <v>Спир</v>
      </c>
      <c r="L181" s="29" t="s">
        <v>533</v>
      </c>
    </row>
    <row r="182" spans="1:12">
      <c r="A182">
        <v>6866742</v>
      </c>
      <c r="B182" t="s">
        <v>1753</v>
      </c>
      <c r="C182" t="s">
        <v>400</v>
      </c>
      <c r="D182" t="s">
        <v>115</v>
      </c>
      <c r="E182">
        <v>45285</v>
      </c>
      <c r="F182" t="s">
        <v>66</v>
      </c>
      <c r="G182" s="16">
        <v>300</v>
      </c>
      <c r="H182" s="16">
        <v>3556010</v>
      </c>
      <c r="I182" s="16">
        <v>106680300</v>
      </c>
      <c r="K182" s="29" t="str">
        <f t="shared" si="4"/>
        <v>Спир</v>
      </c>
      <c r="L182" s="29" t="s">
        <v>533</v>
      </c>
    </row>
    <row r="183" spans="1:12">
      <c r="A183">
        <v>6864650</v>
      </c>
      <c r="B183" t="s">
        <v>1754</v>
      </c>
      <c r="C183" t="s">
        <v>72</v>
      </c>
      <c r="D183" t="s">
        <v>73</v>
      </c>
      <c r="E183">
        <v>78262</v>
      </c>
      <c r="F183" t="s">
        <v>285</v>
      </c>
      <c r="G183" s="16">
        <v>3200</v>
      </c>
      <c r="H183" s="16">
        <v>35890400</v>
      </c>
      <c r="I183" s="16">
        <v>114849280</v>
      </c>
      <c r="K183" s="29" t="str">
        <f t="shared" si="4"/>
        <v>Спир</v>
      </c>
      <c r="L183" s="29" t="s">
        <v>533</v>
      </c>
    </row>
    <row r="184" spans="1:12">
      <c r="A184">
        <v>6863671</v>
      </c>
      <c r="B184" t="s">
        <v>1754</v>
      </c>
      <c r="C184" t="s">
        <v>214</v>
      </c>
      <c r="D184" t="s">
        <v>215</v>
      </c>
      <c r="E184">
        <v>45285</v>
      </c>
      <c r="F184" t="s">
        <v>66</v>
      </c>
      <c r="G184" s="16">
        <v>200</v>
      </c>
      <c r="H184" s="16">
        <v>3556000</v>
      </c>
      <c r="I184" s="16">
        <v>71120000</v>
      </c>
      <c r="K184" s="29" t="str">
        <f t="shared" si="4"/>
        <v>Спир</v>
      </c>
      <c r="L184" s="29" t="s">
        <v>533</v>
      </c>
    </row>
    <row r="185" spans="1:12">
      <c r="A185">
        <v>6863670</v>
      </c>
      <c r="B185" t="s">
        <v>1754</v>
      </c>
      <c r="C185" t="s">
        <v>128</v>
      </c>
      <c r="D185" t="s">
        <v>129</v>
      </c>
      <c r="E185">
        <v>45285</v>
      </c>
      <c r="F185" t="s">
        <v>66</v>
      </c>
      <c r="G185" s="16">
        <v>50</v>
      </c>
      <c r="H185" s="16">
        <v>3556999</v>
      </c>
      <c r="I185" s="16">
        <v>17784995</v>
      </c>
      <c r="K185" s="29" t="str">
        <f t="shared" si="4"/>
        <v>Спир</v>
      </c>
      <c r="L185" s="29" t="s">
        <v>533</v>
      </c>
    </row>
    <row r="186" spans="1:12">
      <c r="A186">
        <v>6862484</v>
      </c>
      <c r="B186" t="s">
        <v>1755</v>
      </c>
      <c r="C186" t="s">
        <v>208</v>
      </c>
      <c r="D186" t="s">
        <v>209</v>
      </c>
      <c r="E186">
        <v>78261</v>
      </c>
      <c r="F186" t="s">
        <v>279</v>
      </c>
      <c r="G186" s="16">
        <v>6000</v>
      </c>
      <c r="H186" s="16">
        <v>35560000</v>
      </c>
      <c r="I186" s="16">
        <v>213360000</v>
      </c>
      <c r="K186" s="29" t="str">
        <f t="shared" si="4"/>
        <v>Спир</v>
      </c>
      <c r="L186" s="29" t="s">
        <v>533</v>
      </c>
    </row>
    <row r="187" spans="1:12">
      <c r="A187">
        <v>6862141</v>
      </c>
      <c r="B187" t="s">
        <v>1755</v>
      </c>
      <c r="C187" t="s">
        <v>140</v>
      </c>
      <c r="D187" t="s">
        <v>141</v>
      </c>
      <c r="E187">
        <v>45285</v>
      </c>
      <c r="F187" t="s">
        <v>66</v>
      </c>
      <c r="G187" s="16">
        <v>100</v>
      </c>
      <c r="H187" s="16">
        <v>3556001</v>
      </c>
      <c r="I187" s="16">
        <v>35560010</v>
      </c>
      <c r="K187" s="29" t="str">
        <f t="shared" si="4"/>
        <v>Спир</v>
      </c>
      <c r="L187" s="29" t="s">
        <v>533</v>
      </c>
    </row>
    <row r="188" spans="1:12">
      <c r="A188">
        <v>6860468</v>
      </c>
      <c r="B188" t="s">
        <v>1755</v>
      </c>
      <c r="C188" t="s">
        <v>1756</v>
      </c>
      <c r="D188" t="s">
        <v>1757</v>
      </c>
      <c r="E188">
        <v>45285</v>
      </c>
      <c r="F188" t="s">
        <v>66</v>
      </c>
      <c r="G188" s="16">
        <v>150</v>
      </c>
      <c r="H188" s="16">
        <v>3556001</v>
      </c>
      <c r="I188" s="16">
        <v>53340015</v>
      </c>
      <c r="K188" s="29" t="str">
        <f t="shared" si="4"/>
        <v>Спир</v>
      </c>
      <c r="L188" s="29" t="s">
        <v>533</v>
      </c>
    </row>
    <row r="189" spans="1:12">
      <c r="A189">
        <v>6860467</v>
      </c>
      <c r="B189" t="s">
        <v>1755</v>
      </c>
      <c r="C189" t="s">
        <v>1678</v>
      </c>
      <c r="D189" t="s">
        <v>1679</v>
      </c>
      <c r="E189">
        <v>45285</v>
      </c>
      <c r="F189" t="s">
        <v>66</v>
      </c>
      <c r="G189" s="16">
        <v>70</v>
      </c>
      <c r="H189" s="16">
        <v>3556008</v>
      </c>
      <c r="I189" s="16">
        <v>24892056</v>
      </c>
      <c r="K189" s="29" t="str">
        <f t="shared" si="4"/>
        <v>Спир</v>
      </c>
      <c r="L189" s="29" t="s">
        <v>533</v>
      </c>
    </row>
    <row r="190" spans="1:12">
      <c r="A190">
        <v>6860466</v>
      </c>
      <c r="B190" t="s">
        <v>1755</v>
      </c>
      <c r="C190" t="s">
        <v>76</v>
      </c>
      <c r="D190" t="s">
        <v>77</v>
      </c>
      <c r="E190">
        <v>45285</v>
      </c>
      <c r="F190" t="s">
        <v>66</v>
      </c>
      <c r="G190" s="16">
        <v>200</v>
      </c>
      <c r="H190" s="16">
        <v>3556500</v>
      </c>
      <c r="I190" s="16">
        <v>71130000</v>
      </c>
      <c r="K190" s="29" t="str">
        <f t="shared" si="4"/>
        <v>Спир</v>
      </c>
      <c r="L190" s="29" t="s">
        <v>533</v>
      </c>
    </row>
    <row r="191" spans="1:12">
      <c r="A191">
        <v>6859075</v>
      </c>
      <c r="B191" t="s">
        <v>1758</v>
      </c>
      <c r="C191" t="s">
        <v>1664</v>
      </c>
      <c r="D191" t="s">
        <v>1665</v>
      </c>
      <c r="E191">
        <v>45285</v>
      </c>
      <c r="F191" t="s">
        <v>66</v>
      </c>
      <c r="G191" s="16">
        <v>50</v>
      </c>
      <c r="H191" s="16">
        <v>3556001</v>
      </c>
      <c r="I191" s="16">
        <v>17780005</v>
      </c>
      <c r="K191" s="29" t="str">
        <f t="shared" si="4"/>
        <v>Спир</v>
      </c>
      <c r="L191" s="29" t="s">
        <v>533</v>
      </c>
    </row>
    <row r="192" spans="1:12">
      <c r="A192">
        <v>6859074</v>
      </c>
      <c r="B192" t="s">
        <v>1758</v>
      </c>
      <c r="C192" t="s">
        <v>1685</v>
      </c>
      <c r="D192" t="s">
        <v>1686</v>
      </c>
      <c r="E192">
        <v>45285</v>
      </c>
      <c r="F192" t="s">
        <v>66</v>
      </c>
      <c r="G192" s="16">
        <v>1000</v>
      </c>
      <c r="H192" s="16">
        <v>3556002</v>
      </c>
      <c r="I192" s="16">
        <v>355600200</v>
      </c>
      <c r="K192" s="29" t="str">
        <f t="shared" si="4"/>
        <v>Спир</v>
      </c>
      <c r="L192" s="29" t="s">
        <v>533</v>
      </c>
    </row>
    <row r="193" spans="1:12">
      <c r="A193">
        <v>6852706</v>
      </c>
      <c r="B193" t="s">
        <v>1759</v>
      </c>
      <c r="C193" t="s">
        <v>1760</v>
      </c>
      <c r="D193" t="s">
        <v>1761</v>
      </c>
      <c r="E193">
        <v>45284</v>
      </c>
      <c r="F193" t="s">
        <v>65</v>
      </c>
      <c r="G193" s="16">
        <v>170</v>
      </c>
      <c r="H193" s="16">
        <v>3589040</v>
      </c>
      <c r="I193" s="16">
        <v>61013680</v>
      </c>
      <c r="K193" s="29" t="str">
        <f t="shared" si="4"/>
        <v>Спир</v>
      </c>
      <c r="L193" s="29" t="s">
        <v>533</v>
      </c>
    </row>
    <row r="194" spans="1:12">
      <c r="A194">
        <v>6852705</v>
      </c>
      <c r="B194" t="s">
        <v>1759</v>
      </c>
      <c r="C194" t="s">
        <v>94</v>
      </c>
      <c r="D194" t="s">
        <v>95</v>
      </c>
      <c r="E194">
        <v>45284</v>
      </c>
      <c r="F194" t="s">
        <v>65</v>
      </c>
      <c r="G194" s="16">
        <v>100</v>
      </c>
      <c r="H194" s="16">
        <v>3589050</v>
      </c>
      <c r="I194" s="16">
        <v>35890500</v>
      </c>
      <c r="K194" s="29" t="str">
        <f t="shared" si="4"/>
        <v>Спир</v>
      </c>
      <c r="L194" s="29" t="s">
        <v>533</v>
      </c>
    </row>
    <row r="195" spans="1:12">
      <c r="A195">
        <v>6851007</v>
      </c>
      <c r="B195" t="s">
        <v>1759</v>
      </c>
      <c r="C195" t="s">
        <v>102</v>
      </c>
      <c r="D195" t="s">
        <v>103</v>
      </c>
      <c r="E195">
        <v>45433</v>
      </c>
      <c r="F195" t="s">
        <v>67</v>
      </c>
      <c r="G195" s="16">
        <v>80</v>
      </c>
      <c r="H195" s="16">
        <v>4491200</v>
      </c>
      <c r="I195" s="16">
        <v>35929600</v>
      </c>
      <c r="K195" s="29" t="str">
        <f t="shared" si="4"/>
        <v>Спир</v>
      </c>
      <c r="L195" s="29" t="s">
        <v>533</v>
      </c>
    </row>
    <row r="196" spans="1:12">
      <c r="A196">
        <v>6851006</v>
      </c>
      <c r="B196" t="s">
        <v>1759</v>
      </c>
      <c r="C196" t="s">
        <v>130</v>
      </c>
      <c r="D196" t="s">
        <v>131</v>
      </c>
      <c r="E196">
        <v>45433</v>
      </c>
      <c r="F196" t="s">
        <v>67</v>
      </c>
      <c r="G196" s="16">
        <v>40</v>
      </c>
      <c r="H196" s="16">
        <v>4492100</v>
      </c>
      <c r="I196" s="16">
        <v>17968400</v>
      </c>
      <c r="K196" s="29" t="str">
        <f t="shared" si="4"/>
        <v>Спир</v>
      </c>
      <c r="L196" s="29" t="s">
        <v>533</v>
      </c>
    </row>
    <row r="197" spans="1:12">
      <c r="A197">
        <v>6850955</v>
      </c>
      <c r="B197" t="s">
        <v>1759</v>
      </c>
      <c r="C197" t="s">
        <v>108</v>
      </c>
      <c r="D197" t="s">
        <v>109</v>
      </c>
      <c r="E197">
        <v>45284</v>
      </c>
      <c r="F197" t="s">
        <v>65</v>
      </c>
      <c r="G197" s="16">
        <v>3220</v>
      </c>
      <c r="H197" s="16">
        <v>3589041</v>
      </c>
      <c r="I197" s="16">
        <v>1155671202</v>
      </c>
      <c r="K197" s="29" t="str">
        <f t="shared" si="4"/>
        <v>Спир</v>
      </c>
      <c r="L197" s="29" t="s">
        <v>533</v>
      </c>
    </row>
    <row r="198" spans="1:12">
      <c r="A198">
        <v>6848671</v>
      </c>
      <c r="B198" t="s">
        <v>1618</v>
      </c>
      <c r="C198" t="s">
        <v>208</v>
      </c>
      <c r="D198" t="s">
        <v>209</v>
      </c>
      <c r="E198">
        <v>78261</v>
      </c>
      <c r="F198" t="s">
        <v>279</v>
      </c>
      <c r="G198" s="16">
        <v>6100</v>
      </c>
      <c r="H198" s="16">
        <v>35560000</v>
      </c>
      <c r="I198" s="16">
        <v>216916000</v>
      </c>
      <c r="K198" s="29" t="str">
        <f t="shared" si="4"/>
        <v>Спир</v>
      </c>
      <c r="L198" s="29" t="s">
        <v>533</v>
      </c>
    </row>
    <row r="199" spans="1:12">
      <c r="A199">
        <v>6847509</v>
      </c>
      <c r="B199" t="s">
        <v>1618</v>
      </c>
      <c r="C199" t="s">
        <v>214</v>
      </c>
      <c r="D199" t="s">
        <v>215</v>
      </c>
      <c r="E199">
        <v>45285</v>
      </c>
      <c r="F199" t="s">
        <v>66</v>
      </c>
      <c r="G199" s="16">
        <v>200</v>
      </c>
      <c r="H199" s="16">
        <v>3556000</v>
      </c>
      <c r="I199" s="16">
        <v>71120000</v>
      </c>
      <c r="K199" s="29" t="str">
        <f t="shared" ref="K199:K262" si="5">LEFT(F199,4)</f>
        <v>Спир</v>
      </c>
      <c r="L199" s="29" t="s">
        <v>533</v>
      </c>
    </row>
    <row r="200" spans="1:12">
      <c r="A200">
        <v>6847508</v>
      </c>
      <c r="B200" t="s">
        <v>1618</v>
      </c>
      <c r="C200" t="s">
        <v>124</v>
      </c>
      <c r="D200" t="s">
        <v>125</v>
      </c>
      <c r="E200">
        <v>45285</v>
      </c>
      <c r="F200" t="s">
        <v>66</v>
      </c>
      <c r="G200" s="16">
        <v>70</v>
      </c>
      <c r="H200" s="16">
        <v>3556011</v>
      </c>
      <c r="I200" s="16">
        <v>24892077</v>
      </c>
      <c r="K200" s="29" t="str">
        <f t="shared" si="5"/>
        <v>Спир</v>
      </c>
      <c r="L200" s="29" t="s">
        <v>533</v>
      </c>
    </row>
    <row r="201" spans="1:12">
      <c r="A201">
        <v>6846211</v>
      </c>
      <c r="B201" t="s">
        <v>1762</v>
      </c>
      <c r="C201" t="s">
        <v>85</v>
      </c>
      <c r="D201" t="s">
        <v>86</v>
      </c>
      <c r="E201">
        <v>78261</v>
      </c>
      <c r="F201" t="s">
        <v>279</v>
      </c>
      <c r="G201" s="16">
        <v>1600</v>
      </c>
      <c r="H201" s="16">
        <v>35560000</v>
      </c>
      <c r="I201" s="16">
        <v>56896000</v>
      </c>
      <c r="K201" s="29" t="str">
        <f t="shared" si="5"/>
        <v>Спир</v>
      </c>
      <c r="L201" s="29" t="s">
        <v>533</v>
      </c>
    </row>
    <row r="202" spans="1:12">
      <c r="A202">
        <v>6845896</v>
      </c>
      <c r="B202" t="s">
        <v>1762</v>
      </c>
      <c r="C202" t="s">
        <v>1567</v>
      </c>
      <c r="D202" t="s">
        <v>1681</v>
      </c>
      <c r="E202">
        <v>45285</v>
      </c>
      <c r="F202" t="s">
        <v>66</v>
      </c>
      <c r="G202" s="16">
        <v>100</v>
      </c>
      <c r="H202" s="16">
        <v>3556000</v>
      </c>
      <c r="I202" s="16">
        <v>35560000</v>
      </c>
      <c r="K202" s="29" t="str">
        <f t="shared" si="5"/>
        <v>Спир</v>
      </c>
      <c r="L202" s="29" t="s">
        <v>533</v>
      </c>
    </row>
    <row r="203" spans="1:12">
      <c r="A203">
        <v>6841479</v>
      </c>
      <c r="B203" t="s">
        <v>1763</v>
      </c>
      <c r="C203" t="s">
        <v>208</v>
      </c>
      <c r="D203" t="s">
        <v>209</v>
      </c>
      <c r="E203">
        <v>78261</v>
      </c>
      <c r="F203" t="s">
        <v>279</v>
      </c>
      <c r="G203" s="16">
        <v>6100</v>
      </c>
      <c r="H203" s="16">
        <v>35560000</v>
      </c>
      <c r="I203" s="16">
        <v>216916000</v>
      </c>
      <c r="K203" s="29" t="str">
        <f t="shared" si="5"/>
        <v>Спир</v>
      </c>
      <c r="L203" s="29" t="s">
        <v>533</v>
      </c>
    </row>
    <row r="204" spans="1:12">
      <c r="A204">
        <v>6840440</v>
      </c>
      <c r="B204" t="s">
        <v>1763</v>
      </c>
      <c r="C204" t="s">
        <v>1689</v>
      </c>
      <c r="D204" t="s">
        <v>1690</v>
      </c>
      <c r="E204">
        <v>45433</v>
      </c>
      <c r="F204" t="s">
        <v>67</v>
      </c>
      <c r="G204" s="16">
        <v>1000</v>
      </c>
      <c r="H204" s="16">
        <v>4491200</v>
      </c>
      <c r="I204" s="16">
        <v>449120000</v>
      </c>
      <c r="K204" s="29" t="str">
        <f t="shared" si="5"/>
        <v>Спир</v>
      </c>
      <c r="L204" s="29" t="s">
        <v>533</v>
      </c>
    </row>
    <row r="205" spans="1:12">
      <c r="A205">
        <v>6840439</v>
      </c>
      <c r="B205" t="s">
        <v>1763</v>
      </c>
      <c r="C205" t="s">
        <v>1764</v>
      </c>
      <c r="D205" t="s">
        <v>1765</v>
      </c>
      <c r="E205">
        <v>45433</v>
      </c>
      <c r="F205" t="s">
        <v>67</v>
      </c>
      <c r="G205" s="16">
        <v>200</v>
      </c>
      <c r="H205" s="16">
        <v>4492000</v>
      </c>
      <c r="I205" s="16">
        <v>89840000</v>
      </c>
      <c r="K205" s="29" t="str">
        <f t="shared" si="5"/>
        <v>Спир</v>
      </c>
      <c r="L205" s="29" t="s">
        <v>533</v>
      </c>
    </row>
    <row r="206" spans="1:12">
      <c r="A206">
        <v>6840438</v>
      </c>
      <c r="B206" t="s">
        <v>1763</v>
      </c>
      <c r="C206" t="s">
        <v>267</v>
      </c>
      <c r="D206" t="s">
        <v>268</v>
      </c>
      <c r="E206">
        <v>45433</v>
      </c>
      <c r="F206" t="s">
        <v>67</v>
      </c>
      <c r="G206" s="16">
        <v>20</v>
      </c>
      <c r="H206" s="16">
        <v>4493000</v>
      </c>
      <c r="I206" s="16">
        <v>8986000</v>
      </c>
      <c r="K206" s="29" t="str">
        <f t="shared" si="5"/>
        <v>Спир</v>
      </c>
      <c r="L206" s="29" t="s">
        <v>533</v>
      </c>
    </row>
    <row r="207" spans="1:12">
      <c r="A207">
        <v>6840393</v>
      </c>
      <c r="B207" t="s">
        <v>1763</v>
      </c>
      <c r="C207" t="s">
        <v>1678</v>
      </c>
      <c r="D207" t="s">
        <v>1679</v>
      </c>
      <c r="E207">
        <v>45285</v>
      </c>
      <c r="F207" t="s">
        <v>66</v>
      </c>
      <c r="G207" s="16">
        <v>70</v>
      </c>
      <c r="H207" s="16">
        <v>3556000</v>
      </c>
      <c r="I207" s="16">
        <v>24892000</v>
      </c>
      <c r="K207" s="29" t="str">
        <f t="shared" si="5"/>
        <v>Спир</v>
      </c>
      <c r="L207" s="29" t="s">
        <v>533</v>
      </c>
    </row>
    <row r="208" spans="1:12">
      <c r="A208">
        <v>6838811</v>
      </c>
      <c r="B208" t="s">
        <v>1766</v>
      </c>
      <c r="C208" t="s">
        <v>1764</v>
      </c>
      <c r="D208" t="s">
        <v>1765</v>
      </c>
      <c r="E208">
        <v>45433</v>
      </c>
      <c r="F208" t="s">
        <v>67</v>
      </c>
      <c r="G208" s="16">
        <v>300</v>
      </c>
      <c r="H208" s="16">
        <v>4492000</v>
      </c>
      <c r="I208" s="16">
        <v>134760000</v>
      </c>
      <c r="K208" s="29" t="str">
        <f t="shared" si="5"/>
        <v>Спир</v>
      </c>
      <c r="L208" s="29" t="s">
        <v>533</v>
      </c>
    </row>
    <row r="209" spans="1:12">
      <c r="A209">
        <v>6837920</v>
      </c>
      <c r="B209" t="s">
        <v>1766</v>
      </c>
      <c r="C209" t="s">
        <v>113</v>
      </c>
      <c r="D209" t="s">
        <v>114</v>
      </c>
      <c r="E209">
        <v>78262</v>
      </c>
      <c r="F209" t="s">
        <v>285</v>
      </c>
      <c r="G209" s="16">
        <v>3100</v>
      </c>
      <c r="H209" s="16">
        <v>35890400</v>
      </c>
      <c r="I209" s="16">
        <v>111260240</v>
      </c>
      <c r="K209" s="29" t="str">
        <f t="shared" si="5"/>
        <v>Спир</v>
      </c>
      <c r="L209" s="29" t="s">
        <v>533</v>
      </c>
    </row>
    <row r="210" spans="1:12">
      <c r="A210">
        <v>6837919</v>
      </c>
      <c r="B210" t="s">
        <v>1766</v>
      </c>
      <c r="C210" t="s">
        <v>113</v>
      </c>
      <c r="D210" t="s">
        <v>114</v>
      </c>
      <c r="E210">
        <v>78262</v>
      </c>
      <c r="F210" t="s">
        <v>285</v>
      </c>
      <c r="G210" s="16">
        <v>3100</v>
      </c>
      <c r="H210" s="16">
        <v>35890400</v>
      </c>
      <c r="I210" s="16">
        <v>111260240</v>
      </c>
      <c r="K210" s="29" t="str">
        <f t="shared" si="5"/>
        <v>Спир</v>
      </c>
      <c r="L210" s="29" t="s">
        <v>533</v>
      </c>
    </row>
    <row r="211" spans="1:12">
      <c r="A211">
        <v>6837918</v>
      </c>
      <c r="B211" t="s">
        <v>1766</v>
      </c>
      <c r="C211" t="s">
        <v>113</v>
      </c>
      <c r="D211" t="s">
        <v>114</v>
      </c>
      <c r="E211">
        <v>78261</v>
      </c>
      <c r="F211" t="s">
        <v>279</v>
      </c>
      <c r="G211" s="16">
        <v>3100</v>
      </c>
      <c r="H211" s="16">
        <v>35560000</v>
      </c>
      <c r="I211" s="16">
        <v>110236000</v>
      </c>
      <c r="K211" s="29" t="str">
        <f t="shared" si="5"/>
        <v>Спир</v>
      </c>
      <c r="L211" s="29" t="s">
        <v>533</v>
      </c>
    </row>
    <row r="212" spans="1:12">
      <c r="A212">
        <v>6837917</v>
      </c>
      <c r="B212" t="s">
        <v>1766</v>
      </c>
      <c r="C212" t="s">
        <v>113</v>
      </c>
      <c r="D212" t="s">
        <v>114</v>
      </c>
      <c r="E212">
        <v>78261</v>
      </c>
      <c r="F212" t="s">
        <v>279</v>
      </c>
      <c r="G212" s="16">
        <v>3100</v>
      </c>
      <c r="H212" s="16">
        <v>35560000</v>
      </c>
      <c r="I212" s="16">
        <v>110236000</v>
      </c>
      <c r="K212" s="29" t="str">
        <f t="shared" si="5"/>
        <v>Спир</v>
      </c>
      <c r="L212" s="29" t="s">
        <v>533</v>
      </c>
    </row>
    <row r="213" spans="1:12">
      <c r="A213">
        <v>6836894</v>
      </c>
      <c r="B213" t="s">
        <v>1766</v>
      </c>
      <c r="C213" t="s">
        <v>267</v>
      </c>
      <c r="D213" t="s">
        <v>268</v>
      </c>
      <c r="E213">
        <v>45433</v>
      </c>
      <c r="F213" t="s">
        <v>67</v>
      </c>
      <c r="G213" s="16">
        <v>300</v>
      </c>
      <c r="H213" s="16">
        <v>4491200</v>
      </c>
      <c r="I213" s="16">
        <v>134736000</v>
      </c>
      <c r="K213" s="29" t="str">
        <f t="shared" si="5"/>
        <v>Спир</v>
      </c>
      <c r="L213" s="29" t="s">
        <v>533</v>
      </c>
    </row>
    <row r="214" spans="1:12">
      <c r="A214">
        <v>6835325</v>
      </c>
      <c r="B214" t="s">
        <v>1767</v>
      </c>
      <c r="C214" t="s">
        <v>148</v>
      </c>
      <c r="D214" t="s">
        <v>149</v>
      </c>
      <c r="E214">
        <v>45285</v>
      </c>
      <c r="F214" t="s">
        <v>66</v>
      </c>
      <c r="G214" s="16">
        <v>3200</v>
      </c>
      <c r="H214" s="16">
        <v>3556011</v>
      </c>
      <c r="I214" s="16">
        <v>1137923520</v>
      </c>
      <c r="K214" s="29" t="str">
        <f t="shared" si="5"/>
        <v>Спир</v>
      </c>
      <c r="L214" s="29" t="s">
        <v>533</v>
      </c>
    </row>
    <row r="215" spans="1:12">
      <c r="A215">
        <v>6835324</v>
      </c>
      <c r="B215" t="s">
        <v>1767</v>
      </c>
      <c r="C215" t="s">
        <v>87</v>
      </c>
      <c r="D215" t="s">
        <v>88</v>
      </c>
      <c r="E215">
        <v>45285</v>
      </c>
      <c r="F215" t="s">
        <v>66</v>
      </c>
      <c r="G215" s="16">
        <v>580</v>
      </c>
      <c r="H215" s="16">
        <v>3556077</v>
      </c>
      <c r="I215" s="16">
        <v>206252466</v>
      </c>
      <c r="K215" s="29" t="str">
        <f t="shared" si="5"/>
        <v>Спир</v>
      </c>
      <c r="L215" s="29" t="s">
        <v>533</v>
      </c>
    </row>
    <row r="216" spans="1:12">
      <c r="A216">
        <v>6834473</v>
      </c>
      <c r="B216" t="s">
        <v>1767</v>
      </c>
      <c r="C216" t="s">
        <v>92</v>
      </c>
      <c r="D216" t="s">
        <v>93</v>
      </c>
      <c r="E216">
        <v>78261</v>
      </c>
      <c r="F216" t="s">
        <v>279</v>
      </c>
      <c r="G216" s="16">
        <v>17200</v>
      </c>
      <c r="H216" s="16">
        <v>35560000</v>
      </c>
      <c r="I216" s="16">
        <v>611632000</v>
      </c>
      <c r="K216" s="29" t="str">
        <f t="shared" si="5"/>
        <v>Спир</v>
      </c>
      <c r="L216" s="29" t="s">
        <v>533</v>
      </c>
    </row>
    <row r="217" spans="1:12">
      <c r="A217">
        <v>6833431</v>
      </c>
      <c r="B217" t="s">
        <v>1767</v>
      </c>
      <c r="C217" t="s">
        <v>210</v>
      </c>
      <c r="D217" t="s">
        <v>211</v>
      </c>
      <c r="E217">
        <v>45285</v>
      </c>
      <c r="F217" t="s">
        <v>66</v>
      </c>
      <c r="G217" s="16">
        <v>50</v>
      </c>
      <c r="H217" s="16">
        <v>3556000</v>
      </c>
      <c r="I217" s="16">
        <v>17780000</v>
      </c>
      <c r="K217" s="29" t="str">
        <f t="shared" si="5"/>
        <v>Спир</v>
      </c>
      <c r="L217" s="29" t="s">
        <v>533</v>
      </c>
    </row>
    <row r="218" spans="1:12">
      <c r="A218">
        <v>6833430</v>
      </c>
      <c r="B218" t="s">
        <v>1767</v>
      </c>
      <c r="C218" t="s">
        <v>76</v>
      </c>
      <c r="D218" t="s">
        <v>77</v>
      </c>
      <c r="E218">
        <v>45285</v>
      </c>
      <c r="F218" t="s">
        <v>66</v>
      </c>
      <c r="G218" s="16">
        <v>200</v>
      </c>
      <c r="H218" s="16">
        <v>3556000</v>
      </c>
      <c r="I218" s="16">
        <v>71120000</v>
      </c>
      <c r="K218" s="29" t="str">
        <f t="shared" si="5"/>
        <v>Спир</v>
      </c>
      <c r="L218" s="29" t="s">
        <v>533</v>
      </c>
    </row>
    <row r="219" spans="1:12">
      <c r="A219">
        <v>6833429</v>
      </c>
      <c r="B219" t="s">
        <v>1767</v>
      </c>
      <c r="C219" t="s">
        <v>345</v>
      </c>
      <c r="D219" t="s">
        <v>346</v>
      </c>
      <c r="E219">
        <v>45285</v>
      </c>
      <c r="F219" t="s">
        <v>66</v>
      </c>
      <c r="G219" s="16">
        <v>100</v>
      </c>
      <c r="H219" s="16">
        <v>3556000</v>
      </c>
      <c r="I219" s="16">
        <v>35560000</v>
      </c>
      <c r="K219" s="29" t="str">
        <f t="shared" si="5"/>
        <v>Спир</v>
      </c>
      <c r="L219" s="29" t="s">
        <v>533</v>
      </c>
    </row>
    <row r="220" spans="1:12">
      <c r="A220">
        <v>6833428</v>
      </c>
      <c r="B220" t="s">
        <v>1767</v>
      </c>
      <c r="C220" t="s">
        <v>1703</v>
      </c>
      <c r="D220" t="s">
        <v>1704</v>
      </c>
      <c r="E220">
        <v>45285</v>
      </c>
      <c r="F220" t="s">
        <v>66</v>
      </c>
      <c r="G220" s="16">
        <v>100</v>
      </c>
      <c r="H220" s="16">
        <v>3556007</v>
      </c>
      <c r="I220" s="16">
        <v>35560070</v>
      </c>
      <c r="K220" s="29" t="str">
        <f t="shared" si="5"/>
        <v>Спир</v>
      </c>
      <c r="L220" s="29" t="s">
        <v>533</v>
      </c>
    </row>
    <row r="221" spans="1:12">
      <c r="A221">
        <v>6833427</v>
      </c>
      <c r="B221" t="s">
        <v>1767</v>
      </c>
      <c r="C221" t="s">
        <v>236</v>
      </c>
      <c r="D221" t="s">
        <v>237</v>
      </c>
      <c r="E221">
        <v>45285</v>
      </c>
      <c r="F221" t="s">
        <v>66</v>
      </c>
      <c r="G221" s="16">
        <v>150</v>
      </c>
      <c r="H221" s="16">
        <v>3580000</v>
      </c>
      <c r="I221" s="16">
        <v>53700000</v>
      </c>
      <c r="K221" s="29" t="str">
        <f t="shared" si="5"/>
        <v>Спир</v>
      </c>
      <c r="L221" s="29" t="s">
        <v>533</v>
      </c>
    </row>
    <row r="222" spans="1:12">
      <c r="A222">
        <v>6831597</v>
      </c>
      <c r="B222" t="s">
        <v>1655</v>
      </c>
      <c r="C222" t="s">
        <v>212</v>
      </c>
      <c r="D222" t="s">
        <v>213</v>
      </c>
      <c r="E222">
        <v>45433</v>
      </c>
      <c r="F222" t="s">
        <v>67</v>
      </c>
      <c r="G222" s="16">
        <v>40</v>
      </c>
      <c r="H222" s="16">
        <v>4491200</v>
      </c>
      <c r="I222" s="16">
        <v>17964800</v>
      </c>
      <c r="K222" s="29" t="str">
        <f t="shared" si="5"/>
        <v>Спир</v>
      </c>
      <c r="L222" s="29" t="s">
        <v>533</v>
      </c>
    </row>
    <row r="223" spans="1:12">
      <c r="A223">
        <v>6831563</v>
      </c>
      <c r="B223" t="s">
        <v>1655</v>
      </c>
      <c r="C223" t="s">
        <v>236</v>
      </c>
      <c r="D223" t="s">
        <v>237</v>
      </c>
      <c r="E223">
        <v>45284</v>
      </c>
      <c r="F223" t="s">
        <v>65</v>
      </c>
      <c r="G223" s="16">
        <v>100</v>
      </c>
      <c r="H223" s="16">
        <v>3589040</v>
      </c>
      <c r="I223" s="16">
        <v>35890400</v>
      </c>
      <c r="K223" s="29" t="str">
        <f t="shared" si="5"/>
        <v>Спир</v>
      </c>
      <c r="L223" s="29" t="s">
        <v>533</v>
      </c>
    </row>
    <row r="224" spans="1:12">
      <c r="A224">
        <v>6831562</v>
      </c>
      <c r="B224" t="s">
        <v>1655</v>
      </c>
      <c r="C224" t="s">
        <v>108</v>
      </c>
      <c r="D224" t="s">
        <v>109</v>
      </c>
      <c r="E224">
        <v>45284</v>
      </c>
      <c r="F224" t="s">
        <v>65</v>
      </c>
      <c r="G224" s="16">
        <v>3220</v>
      </c>
      <c r="H224" s="16">
        <v>3589077</v>
      </c>
      <c r="I224" s="16">
        <v>1155682794</v>
      </c>
      <c r="K224" s="29" t="str">
        <f t="shared" si="5"/>
        <v>Спир</v>
      </c>
      <c r="L224" s="29" t="s">
        <v>533</v>
      </c>
    </row>
    <row r="225" spans="1:12">
      <c r="A225">
        <v>6829645</v>
      </c>
      <c r="B225" t="s">
        <v>1655</v>
      </c>
      <c r="C225" t="s">
        <v>100</v>
      </c>
      <c r="D225" t="s">
        <v>101</v>
      </c>
      <c r="E225">
        <v>45285</v>
      </c>
      <c r="F225" t="s">
        <v>66</v>
      </c>
      <c r="G225" s="16">
        <v>300</v>
      </c>
      <c r="H225" s="16">
        <v>3556001</v>
      </c>
      <c r="I225" s="16">
        <v>106680030</v>
      </c>
      <c r="K225" s="29" t="str">
        <f t="shared" si="5"/>
        <v>Спир</v>
      </c>
      <c r="L225" s="29" t="s">
        <v>533</v>
      </c>
    </row>
    <row r="226" spans="1:12">
      <c r="A226">
        <v>6829644</v>
      </c>
      <c r="B226" t="s">
        <v>1655</v>
      </c>
      <c r="C226" t="s">
        <v>1567</v>
      </c>
      <c r="D226" t="s">
        <v>1681</v>
      </c>
      <c r="E226">
        <v>45285</v>
      </c>
      <c r="F226" t="s">
        <v>66</v>
      </c>
      <c r="G226" s="16">
        <v>200</v>
      </c>
      <c r="H226" s="16">
        <v>3560999</v>
      </c>
      <c r="I226" s="16">
        <v>71219980</v>
      </c>
      <c r="K226" s="29" t="str">
        <f t="shared" si="5"/>
        <v>Спир</v>
      </c>
      <c r="L226" s="29" t="s">
        <v>533</v>
      </c>
    </row>
    <row r="227" spans="1:12">
      <c r="A227">
        <v>6826130</v>
      </c>
      <c r="B227" t="s">
        <v>1768</v>
      </c>
      <c r="C227" t="s">
        <v>120</v>
      </c>
      <c r="D227" t="s">
        <v>121</v>
      </c>
      <c r="E227">
        <v>45433</v>
      </c>
      <c r="F227" t="s">
        <v>67</v>
      </c>
      <c r="G227" s="16">
        <v>300</v>
      </c>
      <c r="H227" s="16">
        <v>4491200</v>
      </c>
      <c r="I227" s="16">
        <v>134736000</v>
      </c>
      <c r="K227" s="29" t="str">
        <f t="shared" si="5"/>
        <v>Спир</v>
      </c>
      <c r="L227" s="29" t="s">
        <v>533</v>
      </c>
    </row>
    <row r="228" spans="1:12">
      <c r="A228">
        <v>6826105</v>
      </c>
      <c r="B228" t="s">
        <v>1768</v>
      </c>
      <c r="C228" t="s">
        <v>214</v>
      </c>
      <c r="D228" t="s">
        <v>215</v>
      </c>
      <c r="E228">
        <v>45285</v>
      </c>
      <c r="F228" t="s">
        <v>66</v>
      </c>
      <c r="G228" s="16">
        <v>200</v>
      </c>
      <c r="H228" s="16">
        <v>3556000</v>
      </c>
      <c r="I228" s="16">
        <v>71120000</v>
      </c>
      <c r="K228" s="29" t="str">
        <f t="shared" si="5"/>
        <v>Спир</v>
      </c>
      <c r="L228" s="29" t="s">
        <v>533</v>
      </c>
    </row>
    <row r="229" spans="1:12">
      <c r="A229">
        <v>6820507</v>
      </c>
      <c r="B229" t="s">
        <v>1769</v>
      </c>
      <c r="C229" t="s">
        <v>208</v>
      </c>
      <c r="D229" t="s">
        <v>209</v>
      </c>
      <c r="E229">
        <v>78261</v>
      </c>
      <c r="F229" t="s">
        <v>279</v>
      </c>
      <c r="G229" s="16">
        <v>6000</v>
      </c>
      <c r="H229" s="16">
        <v>35560000</v>
      </c>
      <c r="I229" s="16">
        <v>213360000</v>
      </c>
      <c r="K229" s="29" t="str">
        <f t="shared" si="5"/>
        <v>Спир</v>
      </c>
      <c r="L229" s="29" t="s">
        <v>533</v>
      </c>
    </row>
    <row r="230" spans="1:12">
      <c r="A230">
        <v>6820196</v>
      </c>
      <c r="B230" t="s">
        <v>1769</v>
      </c>
      <c r="C230" t="s">
        <v>91</v>
      </c>
      <c r="D230" t="s">
        <v>80</v>
      </c>
      <c r="E230">
        <v>45433</v>
      </c>
      <c r="F230" t="s">
        <v>67</v>
      </c>
      <c r="G230" s="16">
        <v>100</v>
      </c>
      <c r="H230" s="16">
        <v>4491200</v>
      </c>
      <c r="I230" s="16">
        <v>44912000</v>
      </c>
      <c r="K230" s="29" t="str">
        <f t="shared" si="5"/>
        <v>Спир</v>
      </c>
      <c r="L230" s="29" t="s">
        <v>533</v>
      </c>
    </row>
    <row r="231" spans="1:12">
      <c r="A231">
        <v>6819025</v>
      </c>
      <c r="B231" t="s">
        <v>1769</v>
      </c>
      <c r="C231" t="s">
        <v>68</v>
      </c>
      <c r="D231" t="s">
        <v>69</v>
      </c>
      <c r="E231">
        <v>78261</v>
      </c>
      <c r="F231" t="s">
        <v>279</v>
      </c>
      <c r="G231" s="16">
        <v>1200</v>
      </c>
      <c r="H231" s="16">
        <v>35560001</v>
      </c>
      <c r="I231" s="16">
        <v>42672001.200000003</v>
      </c>
      <c r="K231" s="29" t="str">
        <f t="shared" si="5"/>
        <v>Спир</v>
      </c>
      <c r="L231" s="29" t="s">
        <v>533</v>
      </c>
    </row>
    <row r="232" spans="1:12">
      <c r="A232">
        <v>6818026</v>
      </c>
      <c r="B232" t="s">
        <v>1769</v>
      </c>
      <c r="C232" t="s">
        <v>1666</v>
      </c>
      <c r="D232" t="s">
        <v>1667</v>
      </c>
      <c r="E232">
        <v>45285</v>
      </c>
      <c r="F232" t="s">
        <v>66</v>
      </c>
      <c r="G232" s="16">
        <v>10</v>
      </c>
      <c r="H232" s="16">
        <v>3560000</v>
      </c>
      <c r="I232" s="16">
        <v>3560000</v>
      </c>
      <c r="K232" s="29" t="str">
        <f t="shared" si="5"/>
        <v>Спир</v>
      </c>
      <c r="L232" s="29" t="s">
        <v>533</v>
      </c>
    </row>
    <row r="233" spans="1:12">
      <c r="A233">
        <v>6816250</v>
      </c>
      <c r="B233" t="s">
        <v>1770</v>
      </c>
      <c r="C233" t="s">
        <v>1771</v>
      </c>
      <c r="D233" t="s">
        <v>1772</v>
      </c>
      <c r="E233">
        <v>45433</v>
      </c>
      <c r="F233" t="s">
        <v>67</v>
      </c>
      <c r="G233" s="16">
        <v>30</v>
      </c>
      <c r="H233" s="16">
        <v>4491200</v>
      </c>
      <c r="I233" s="16">
        <v>13473600</v>
      </c>
      <c r="K233" s="29" t="str">
        <f t="shared" si="5"/>
        <v>Спир</v>
      </c>
      <c r="L233" s="29" t="s">
        <v>533</v>
      </c>
    </row>
    <row r="234" spans="1:12">
      <c r="A234">
        <v>6814478</v>
      </c>
      <c r="B234" t="s">
        <v>1770</v>
      </c>
      <c r="C234" t="s">
        <v>81</v>
      </c>
      <c r="D234" t="s">
        <v>82</v>
      </c>
      <c r="E234">
        <v>45285</v>
      </c>
      <c r="F234" t="s">
        <v>66</v>
      </c>
      <c r="G234" s="16">
        <v>50</v>
      </c>
      <c r="H234" s="16">
        <v>3556000</v>
      </c>
      <c r="I234" s="16">
        <v>17780000</v>
      </c>
      <c r="K234" s="29" t="str">
        <f t="shared" si="5"/>
        <v>Спир</v>
      </c>
      <c r="L234" s="29" t="s">
        <v>533</v>
      </c>
    </row>
    <row r="235" spans="1:12">
      <c r="A235">
        <v>6812890</v>
      </c>
      <c r="B235" t="s">
        <v>1773</v>
      </c>
      <c r="C235" t="s">
        <v>263</v>
      </c>
      <c r="D235" t="s">
        <v>264</v>
      </c>
      <c r="E235">
        <v>45433</v>
      </c>
      <c r="F235" t="s">
        <v>67</v>
      </c>
      <c r="G235" s="16">
        <v>800</v>
      </c>
      <c r="H235" s="16">
        <v>4495000</v>
      </c>
      <c r="I235" s="16">
        <v>359600000</v>
      </c>
      <c r="K235" s="29" t="str">
        <f t="shared" si="5"/>
        <v>Спир</v>
      </c>
      <c r="L235" s="29" t="s">
        <v>533</v>
      </c>
    </row>
    <row r="236" spans="1:12">
      <c r="A236">
        <v>6812867</v>
      </c>
      <c r="B236" t="s">
        <v>1773</v>
      </c>
      <c r="C236" t="s">
        <v>184</v>
      </c>
      <c r="D236" t="s">
        <v>185</v>
      </c>
      <c r="E236">
        <v>45285</v>
      </c>
      <c r="F236" t="s">
        <v>66</v>
      </c>
      <c r="G236" s="16">
        <v>1100</v>
      </c>
      <c r="H236" s="16">
        <v>3556000</v>
      </c>
      <c r="I236" s="16">
        <v>391160000</v>
      </c>
      <c r="K236" s="29" t="str">
        <f t="shared" si="5"/>
        <v>Спир</v>
      </c>
      <c r="L236" s="29" t="s">
        <v>533</v>
      </c>
    </row>
    <row r="237" spans="1:12">
      <c r="A237">
        <v>6812169</v>
      </c>
      <c r="B237" t="s">
        <v>1773</v>
      </c>
      <c r="C237" t="s">
        <v>208</v>
      </c>
      <c r="D237" t="s">
        <v>209</v>
      </c>
      <c r="E237">
        <v>78261</v>
      </c>
      <c r="F237" t="s">
        <v>279</v>
      </c>
      <c r="G237" s="16">
        <v>6000</v>
      </c>
      <c r="H237" s="16">
        <v>35560000</v>
      </c>
      <c r="I237" s="16">
        <v>213360000</v>
      </c>
      <c r="K237" s="29" t="str">
        <f t="shared" si="5"/>
        <v>Спир</v>
      </c>
      <c r="L237" s="29" t="s">
        <v>533</v>
      </c>
    </row>
    <row r="238" spans="1:12">
      <c r="A238">
        <v>6811371</v>
      </c>
      <c r="B238" t="s">
        <v>1773</v>
      </c>
      <c r="C238" t="s">
        <v>106</v>
      </c>
      <c r="D238" t="s">
        <v>107</v>
      </c>
      <c r="E238">
        <v>45285</v>
      </c>
      <c r="F238" t="s">
        <v>66</v>
      </c>
      <c r="G238" s="16">
        <v>40</v>
      </c>
      <c r="H238" s="16">
        <v>3556001</v>
      </c>
      <c r="I238" s="16">
        <v>14224004</v>
      </c>
      <c r="K238" s="29" t="str">
        <f t="shared" si="5"/>
        <v>Спир</v>
      </c>
      <c r="L238" s="29" t="s">
        <v>533</v>
      </c>
    </row>
    <row r="239" spans="1:12">
      <c r="A239">
        <v>6809929</v>
      </c>
      <c r="B239" t="s">
        <v>1659</v>
      </c>
      <c r="C239" t="s">
        <v>1662</v>
      </c>
      <c r="D239" t="s">
        <v>1663</v>
      </c>
      <c r="E239">
        <v>45433</v>
      </c>
      <c r="F239" t="s">
        <v>67</v>
      </c>
      <c r="G239" s="16">
        <v>100</v>
      </c>
      <c r="H239" s="16">
        <v>4491200</v>
      </c>
      <c r="I239" s="16">
        <v>44912000</v>
      </c>
      <c r="K239" s="29" t="str">
        <f t="shared" si="5"/>
        <v>Спир</v>
      </c>
      <c r="L239" s="29" t="s">
        <v>533</v>
      </c>
    </row>
    <row r="240" spans="1:12">
      <c r="A240">
        <v>6809893</v>
      </c>
      <c r="B240" t="s">
        <v>1659</v>
      </c>
      <c r="C240" t="s">
        <v>108</v>
      </c>
      <c r="D240" t="s">
        <v>109</v>
      </c>
      <c r="E240">
        <v>45284</v>
      </c>
      <c r="F240" t="s">
        <v>65</v>
      </c>
      <c r="G240" s="16">
        <v>3220</v>
      </c>
      <c r="H240" s="16">
        <v>3589999</v>
      </c>
      <c r="I240" s="16">
        <v>1155979678</v>
      </c>
      <c r="K240" s="29" t="str">
        <f t="shared" si="5"/>
        <v>Спир</v>
      </c>
      <c r="L240" s="29" t="s">
        <v>533</v>
      </c>
    </row>
    <row r="241" spans="1:12">
      <c r="A241">
        <v>6809891</v>
      </c>
      <c r="B241" t="s">
        <v>1659</v>
      </c>
      <c r="C241" t="s">
        <v>452</v>
      </c>
      <c r="D241" t="s">
        <v>453</v>
      </c>
      <c r="E241">
        <v>45285</v>
      </c>
      <c r="F241" t="s">
        <v>66</v>
      </c>
      <c r="G241" s="16">
        <v>1600</v>
      </c>
      <c r="H241" s="16">
        <v>3556999</v>
      </c>
      <c r="I241" s="16">
        <v>569119840</v>
      </c>
      <c r="K241" s="29" t="str">
        <f t="shared" si="5"/>
        <v>Спир</v>
      </c>
      <c r="L241" s="29" t="s">
        <v>533</v>
      </c>
    </row>
    <row r="242" spans="1:12">
      <c r="A242">
        <v>6808480</v>
      </c>
      <c r="B242" t="s">
        <v>1659</v>
      </c>
      <c r="C242" t="s">
        <v>1774</v>
      </c>
      <c r="D242" t="s">
        <v>1775</v>
      </c>
      <c r="E242">
        <v>45433</v>
      </c>
      <c r="F242" t="s">
        <v>67</v>
      </c>
      <c r="G242" s="16">
        <v>20</v>
      </c>
      <c r="H242" s="16">
        <v>4491200</v>
      </c>
      <c r="I242" s="16">
        <v>8982400</v>
      </c>
      <c r="K242" s="29" t="str">
        <f t="shared" si="5"/>
        <v>Спир</v>
      </c>
      <c r="L242" s="29" t="s">
        <v>533</v>
      </c>
    </row>
    <row r="243" spans="1:12">
      <c r="A243">
        <v>6808479</v>
      </c>
      <c r="B243" t="s">
        <v>1659</v>
      </c>
      <c r="C243" t="s">
        <v>436</v>
      </c>
      <c r="D243" t="s">
        <v>437</v>
      </c>
      <c r="E243">
        <v>45433</v>
      </c>
      <c r="F243" t="s">
        <v>67</v>
      </c>
      <c r="G243" s="16">
        <v>20</v>
      </c>
      <c r="H243" s="16">
        <v>4491200</v>
      </c>
      <c r="I243" s="16">
        <v>8982400</v>
      </c>
      <c r="K243" s="29" t="str">
        <f t="shared" si="5"/>
        <v>Спир</v>
      </c>
      <c r="L243" s="29" t="s">
        <v>533</v>
      </c>
    </row>
    <row r="244" spans="1:12">
      <c r="A244">
        <v>6808458</v>
      </c>
      <c r="B244" t="s">
        <v>1659</v>
      </c>
      <c r="C244" t="s">
        <v>1678</v>
      </c>
      <c r="D244" t="s">
        <v>1679</v>
      </c>
      <c r="E244">
        <v>45285</v>
      </c>
      <c r="F244" t="s">
        <v>66</v>
      </c>
      <c r="G244" s="16">
        <v>50</v>
      </c>
      <c r="H244" s="16">
        <v>3556000</v>
      </c>
      <c r="I244" s="16">
        <v>17780000</v>
      </c>
      <c r="K244" s="29" t="str">
        <f t="shared" si="5"/>
        <v>Спир</v>
      </c>
      <c r="L244" s="29" t="s">
        <v>533</v>
      </c>
    </row>
    <row r="245" spans="1:12">
      <c r="A245">
        <v>6807130</v>
      </c>
      <c r="B245" t="s">
        <v>1776</v>
      </c>
      <c r="C245" t="s">
        <v>96</v>
      </c>
      <c r="D245" t="s">
        <v>97</v>
      </c>
      <c r="E245">
        <v>45285</v>
      </c>
      <c r="F245" t="s">
        <v>66</v>
      </c>
      <c r="G245" s="16">
        <v>250</v>
      </c>
      <c r="H245" s="16">
        <v>3556000</v>
      </c>
      <c r="I245" s="16">
        <v>88900000</v>
      </c>
      <c r="K245" s="29" t="str">
        <f t="shared" si="5"/>
        <v>Спир</v>
      </c>
      <c r="L245" s="29" t="s">
        <v>533</v>
      </c>
    </row>
    <row r="246" spans="1:12">
      <c r="A246">
        <v>6805774</v>
      </c>
      <c r="B246" t="s">
        <v>1776</v>
      </c>
      <c r="C246" t="s">
        <v>104</v>
      </c>
      <c r="D246" t="s">
        <v>105</v>
      </c>
      <c r="E246">
        <v>45285</v>
      </c>
      <c r="F246" t="s">
        <v>66</v>
      </c>
      <c r="G246" s="16">
        <v>400</v>
      </c>
      <c r="H246" s="16">
        <v>3556001</v>
      </c>
      <c r="I246" s="16">
        <v>142240040</v>
      </c>
      <c r="K246" s="29" t="str">
        <f t="shared" si="5"/>
        <v>Спир</v>
      </c>
      <c r="L246" s="29" t="s">
        <v>533</v>
      </c>
    </row>
    <row r="247" spans="1:12">
      <c r="A247">
        <v>6804541</v>
      </c>
      <c r="B247" t="s">
        <v>1777</v>
      </c>
      <c r="C247" t="s">
        <v>146</v>
      </c>
      <c r="D247" t="s">
        <v>147</v>
      </c>
      <c r="E247">
        <v>45285</v>
      </c>
      <c r="F247" t="s">
        <v>66</v>
      </c>
      <c r="G247" s="16">
        <v>100</v>
      </c>
      <c r="H247" s="16">
        <v>3556001</v>
      </c>
      <c r="I247" s="16">
        <v>35560010</v>
      </c>
      <c r="K247" s="29" t="str">
        <f t="shared" si="5"/>
        <v>Спир</v>
      </c>
      <c r="L247" s="29" t="s">
        <v>533</v>
      </c>
    </row>
    <row r="248" spans="1:12">
      <c r="A248">
        <v>6803158</v>
      </c>
      <c r="B248" t="s">
        <v>1777</v>
      </c>
      <c r="C248" t="s">
        <v>108</v>
      </c>
      <c r="D248" t="s">
        <v>109</v>
      </c>
      <c r="E248">
        <v>45284</v>
      </c>
      <c r="F248" t="s">
        <v>65</v>
      </c>
      <c r="G248" s="16">
        <v>3220</v>
      </c>
      <c r="H248" s="16">
        <v>3589044</v>
      </c>
      <c r="I248" s="16">
        <v>1155672168</v>
      </c>
      <c r="K248" s="29" t="str">
        <f t="shared" si="5"/>
        <v>Спир</v>
      </c>
      <c r="L248" s="29" t="s">
        <v>533</v>
      </c>
    </row>
    <row r="249" spans="1:12">
      <c r="A249">
        <v>6802317</v>
      </c>
      <c r="B249" t="s">
        <v>367</v>
      </c>
      <c r="C249" t="s">
        <v>283</v>
      </c>
      <c r="D249" t="s">
        <v>284</v>
      </c>
      <c r="E249">
        <v>78261</v>
      </c>
      <c r="F249" t="s">
        <v>279</v>
      </c>
      <c r="G249" s="16">
        <v>4400</v>
      </c>
      <c r="H249" s="16">
        <v>35560000</v>
      </c>
      <c r="I249" s="16">
        <v>156464000</v>
      </c>
      <c r="K249" s="29" t="str">
        <f t="shared" si="5"/>
        <v>Спир</v>
      </c>
      <c r="L249" s="29" t="s">
        <v>533</v>
      </c>
    </row>
    <row r="250" spans="1:12">
      <c r="A250">
        <v>6802316</v>
      </c>
      <c r="B250" t="s">
        <v>367</v>
      </c>
      <c r="C250" t="s">
        <v>283</v>
      </c>
      <c r="D250" t="s">
        <v>284</v>
      </c>
      <c r="E250">
        <v>78261</v>
      </c>
      <c r="F250" t="s">
        <v>279</v>
      </c>
      <c r="G250" s="16">
        <v>4400</v>
      </c>
      <c r="H250" s="16">
        <v>35560000</v>
      </c>
      <c r="I250" s="16">
        <v>156464000</v>
      </c>
      <c r="K250" s="29" t="str">
        <f t="shared" si="5"/>
        <v>Спир</v>
      </c>
      <c r="L250" s="29" t="s">
        <v>533</v>
      </c>
    </row>
    <row r="251" spans="1:12">
      <c r="A251">
        <v>6799444</v>
      </c>
      <c r="B251" t="s">
        <v>368</v>
      </c>
      <c r="C251" t="s">
        <v>113</v>
      </c>
      <c r="D251" t="s">
        <v>114</v>
      </c>
      <c r="E251">
        <v>78262</v>
      </c>
      <c r="F251" t="s">
        <v>285</v>
      </c>
      <c r="G251" s="16">
        <v>3100</v>
      </c>
      <c r="H251" s="16">
        <v>35890788</v>
      </c>
      <c r="I251" s="16">
        <v>111261442.8</v>
      </c>
      <c r="K251" s="29" t="str">
        <f t="shared" si="5"/>
        <v>Спир</v>
      </c>
      <c r="L251" s="29" t="s">
        <v>533</v>
      </c>
    </row>
    <row r="252" spans="1:12">
      <c r="A252">
        <v>6799161</v>
      </c>
      <c r="B252" t="s">
        <v>368</v>
      </c>
      <c r="C252" t="s">
        <v>217</v>
      </c>
      <c r="D252" t="s">
        <v>110</v>
      </c>
      <c r="E252">
        <v>45284</v>
      </c>
      <c r="F252" t="s">
        <v>65</v>
      </c>
      <c r="G252" s="16">
        <v>1600</v>
      </c>
      <c r="H252" s="16">
        <v>3589044</v>
      </c>
      <c r="I252" s="16">
        <v>574247040</v>
      </c>
      <c r="K252" s="29" t="str">
        <f t="shared" si="5"/>
        <v>Спир</v>
      </c>
      <c r="L252" s="29" t="s">
        <v>533</v>
      </c>
    </row>
    <row r="253" spans="1:12">
      <c r="A253">
        <v>6797658</v>
      </c>
      <c r="B253" t="s">
        <v>368</v>
      </c>
      <c r="C253" t="s">
        <v>271</v>
      </c>
      <c r="D253" t="s">
        <v>272</v>
      </c>
      <c r="E253">
        <v>45433</v>
      </c>
      <c r="F253" t="s">
        <v>67</v>
      </c>
      <c r="G253" s="16">
        <v>30</v>
      </c>
      <c r="H253" s="16">
        <v>4491200</v>
      </c>
      <c r="I253" s="16">
        <v>13473600</v>
      </c>
      <c r="K253" s="29" t="str">
        <f t="shared" si="5"/>
        <v>Спир</v>
      </c>
      <c r="L253" s="29" t="s">
        <v>533</v>
      </c>
    </row>
    <row r="254" spans="1:12">
      <c r="A254">
        <v>6797635</v>
      </c>
      <c r="B254" t="s">
        <v>368</v>
      </c>
      <c r="C254" t="s">
        <v>87</v>
      </c>
      <c r="D254" t="s">
        <v>88</v>
      </c>
      <c r="E254">
        <v>45285</v>
      </c>
      <c r="F254" t="s">
        <v>66</v>
      </c>
      <c r="G254" s="16">
        <v>600</v>
      </c>
      <c r="H254" s="16">
        <v>3556001</v>
      </c>
      <c r="I254" s="16">
        <v>213360060</v>
      </c>
      <c r="K254" s="29" t="str">
        <f t="shared" si="5"/>
        <v>Спир</v>
      </c>
      <c r="L254" s="29" t="s">
        <v>533</v>
      </c>
    </row>
    <row r="255" spans="1:12">
      <c r="A255">
        <v>6797634</v>
      </c>
      <c r="B255" t="s">
        <v>368</v>
      </c>
      <c r="C255" t="s">
        <v>122</v>
      </c>
      <c r="D255" t="s">
        <v>123</v>
      </c>
      <c r="E255">
        <v>45285</v>
      </c>
      <c r="F255" t="s">
        <v>66</v>
      </c>
      <c r="G255" s="16">
        <v>500</v>
      </c>
      <c r="H255" s="16">
        <v>3556001</v>
      </c>
      <c r="I255" s="16">
        <v>177800050</v>
      </c>
      <c r="K255" s="29" t="str">
        <f t="shared" si="5"/>
        <v>Спир</v>
      </c>
      <c r="L255" s="29" t="s">
        <v>533</v>
      </c>
    </row>
    <row r="256" spans="1:12">
      <c r="A256">
        <v>6796357</v>
      </c>
      <c r="B256" t="s">
        <v>369</v>
      </c>
      <c r="C256" t="s">
        <v>111</v>
      </c>
      <c r="D256" t="s">
        <v>112</v>
      </c>
      <c r="E256">
        <v>45433</v>
      </c>
      <c r="F256" t="s">
        <v>67</v>
      </c>
      <c r="G256" s="16">
        <v>40</v>
      </c>
      <c r="H256" s="16">
        <v>4491200</v>
      </c>
      <c r="I256" s="16">
        <v>17964800</v>
      </c>
      <c r="K256" s="29" t="str">
        <f t="shared" si="5"/>
        <v>Спир</v>
      </c>
      <c r="L256" s="29" t="s">
        <v>533</v>
      </c>
    </row>
    <row r="257" spans="1:12">
      <c r="A257">
        <v>6794922</v>
      </c>
      <c r="B257" t="s">
        <v>369</v>
      </c>
      <c r="C257" t="s">
        <v>214</v>
      </c>
      <c r="D257" t="s">
        <v>215</v>
      </c>
      <c r="E257">
        <v>45284</v>
      </c>
      <c r="F257" t="s">
        <v>65</v>
      </c>
      <c r="G257" s="16">
        <v>200</v>
      </c>
      <c r="H257" s="16">
        <v>3589040</v>
      </c>
      <c r="I257" s="16">
        <v>71780800</v>
      </c>
      <c r="K257" s="29" t="str">
        <f t="shared" si="5"/>
        <v>Спир</v>
      </c>
      <c r="L257" s="29" t="s">
        <v>533</v>
      </c>
    </row>
    <row r="258" spans="1:12">
      <c r="A258">
        <v>6794921</v>
      </c>
      <c r="B258" t="s">
        <v>369</v>
      </c>
      <c r="C258" t="s">
        <v>370</v>
      </c>
      <c r="D258" t="s">
        <v>371</v>
      </c>
      <c r="E258">
        <v>45284</v>
      </c>
      <c r="F258" t="s">
        <v>65</v>
      </c>
      <c r="G258" s="16">
        <v>4500</v>
      </c>
      <c r="H258" s="16">
        <v>3589300</v>
      </c>
      <c r="I258" s="16">
        <v>1615185000</v>
      </c>
      <c r="K258" s="29" t="str">
        <f t="shared" si="5"/>
        <v>Спир</v>
      </c>
      <c r="L258" s="29" t="s">
        <v>533</v>
      </c>
    </row>
    <row r="259" spans="1:12">
      <c r="A259">
        <v>6793597</v>
      </c>
      <c r="B259" t="s">
        <v>372</v>
      </c>
      <c r="C259" t="s">
        <v>324</v>
      </c>
      <c r="D259" t="s">
        <v>331</v>
      </c>
      <c r="E259">
        <v>45284</v>
      </c>
      <c r="F259" t="s">
        <v>65</v>
      </c>
      <c r="G259" s="16">
        <v>50</v>
      </c>
      <c r="H259" s="16">
        <v>3589040</v>
      </c>
      <c r="I259" s="16">
        <v>17945200</v>
      </c>
      <c r="K259" s="29" t="str">
        <f t="shared" si="5"/>
        <v>Спир</v>
      </c>
      <c r="L259" s="29" t="s">
        <v>533</v>
      </c>
    </row>
    <row r="260" spans="1:12">
      <c r="A260">
        <v>6792001</v>
      </c>
      <c r="B260" t="s">
        <v>372</v>
      </c>
      <c r="C260" t="s">
        <v>118</v>
      </c>
      <c r="D260" t="s">
        <v>119</v>
      </c>
      <c r="E260">
        <v>45433</v>
      </c>
      <c r="F260" t="s">
        <v>67</v>
      </c>
      <c r="G260" s="16">
        <v>100</v>
      </c>
      <c r="H260" s="16">
        <v>4491200</v>
      </c>
      <c r="I260" s="16">
        <v>44912000</v>
      </c>
      <c r="K260" s="29" t="str">
        <f t="shared" si="5"/>
        <v>Спир</v>
      </c>
      <c r="L260" s="29" t="s">
        <v>533</v>
      </c>
    </row>
    <row r="261" spans="1:12">
      <c r="A261">
        <v>6790995</v>
      </c>
      <c r="B261" t="s">
        <v>350</v>
      </c>
      <c r="C261" t="s">
        <v>92</v>
      </c>
      <c r="D261" t="s">
        <v>93</v>
      </c>
      <c r="E261">
        <v>78261</v>
      </c>
      <c r="F261" t="s">
        <v>279</v>
      </c>
      <c r="G261" s="16">
        <v>8600</v>
      </c>
      <c r="H261" s="16">
        <v>35560000</v>
      </c>
      <c r="I261" s="16">
        <v>305816000</v>
      </c>
      <c r="K261" s="29" t="str">
        <f t="shared" si="5"/>
        <v>Спир</v>
      </c>
      <c r="L261" s="29" t="s">
        <v>533</v>
      </c>
    </row>
    <row r="262" spans="1:12">
      <c r="A262">
        <v>6789933</v>
      </c>
      <c r="B262" t="s">
        <v>350</v>
      </c>
      <c r="C262" t="s">
        <v>208</v>
      </c>
      <c r="D262" t="s">
        <v>209</v>
      </c>
      <c r="E262">
        <v>78261</v>
      </c>
      <c r="F262" t="s">
        <v>279</v>
      </c>
      <c r="G262" s="16">
        <v>6000</v>
      </c>
      <c r="H262" s="16">
        <v>35560000</v>
      </c>
      <c r="I262" s="16">
        <v>213360000</v>
      </c>
      <c r="K262" s="29" t="str">
        <f t="shared" si="5"/>
        <v>Спир</v>
      </c>
      <c r="L262" s="29" t="s">
        <v>533</v>
      </c>
    </row>
    <row r="263" spans="1:12">
      <c r="A263">
        <v>6787338</v>
      </c>
      <c r="B263" t="s">
        <v>373</v>
      </c>
      <c r="C263" t="s">
        <v>208</v>
      </c>
      <c r="D263" t="s">
        <v>209</v>
      </c>
      <c r="E263">
        <v>78261</v>
      </c>
      <c r="F263" t="s">
        <v>279</v>
      </c>
      <c r="G263" s="16">
        <v>6100</v>
      </c>
      <c r="H263" s="16">
        <v>35560000</v>
      </c>
      <c r="I263" s="16">
        <v>216916000</v>
      </c>
      <c r="K263" s="29" t="str">
        <f t="shared" ref="K263:K326" si="6">LEFT(F263,4)</f>
        <v>Спир</v>
      </c>
      <c r="L263" s="29" t="s">
        <v>533</v>
      </c>
    </row>
    <row r="264" spans="1:12">
      <c r="A264">
        <v>6786135</v>
      </c>
      <c r="B264" t="s">
        <v>373</v>
      </c>
      <c r="C264" t="s">
        <v>53</v>
      </c>
      <c r="D264" t="s">
        <v>54</v>
      </c>
      <c r="E264">
        <v>18521</v>
      </c>
      <c r="F264" t="s">
        <v>52</v>
      </c>
      <c r="G264" s="16">
        <v>700</v>
      </c>
      <c r="H264" s="16">
        <v>5500000</v>
      </c>
      <c r="I264" s="16">
        <v>38500000</v>
      </c>
      <c r="K264" s="29" t="str">
        <f t="shared" si="6"/>
        <v>Бард</v>
      </c>
      <c r="L264" s="29" t="s">
        <v>533</v>
      </c>
    </row>
    <row r="265" spans="1:12">
      <c r="A265">
        <v>6784945</v>
      </c>
      <c r="B265" t="s">
        <v>374</v>
      </c>
      <c r="C265" t="s">
        <v>130</v>
      </c>
      <c r="D265" t="s">
        <v>131</v>
      </c>
      <c r="E265">
        <v>45433</v>
      </c>
      <c r="F265" t="s">
        <v>67</v>
      </c>
      <c r="G265" s="16">
        <v>40</v>
      </c>
      <c r="H265" s="16">
        <v>4492000</v>
      </c>
      <c r="I265" s="16">
        <v>17968000</v>
      </c>
      <c r="K265" s="29" t="str">
        <f t="shared" si="6"/>
        <v>Спир</v>
      </c>
      <c r="L265" s="29" t="s">
        <v>533</v>
      </c>
    </row>
    <row r="266" spans="1:12">
      <c r="A266">
        <v>6784924</v>
      </c>
      <c r="B266" t="s">
        <v>374</v>
      </c>
      <c r="C266" t="s">
        <v>265</v>
      </c>
      <c r="D266" t="s">
        <v>266</v>
      </c>
      <c r="E266">
        <v>45285</v>
      </c>
      <c r="F266" t="s">
        <v>66</v>
      </c>
      <c r="G266" s="16">
        <v>100</v>
      </c>
      <c r="H266" s="16">
        <v>3556010</v>
      </c>
      <c r="I266" s="16">
        <v>35560100</v>
      </c>
      <c r="K266" s="29" t="str">
        <f t="shared" si="6"/>
        <v>Спир</v>
      </c>
      <c r="L266" s="29" t="s">
        <v>533</v>
      </c>
    </row>
    <row r="267" spans="1:12">
      <c r="A267">
        <v>6783157</v>
      </c>
      <c r="B267" t="s">
        <v>374</v>
      </c>
      <c r="C267" t="s">
        <v>53</v>
      </c>
      <c r="D267" t="s">
        <v>54</v>
      </c>
      <c r="E267">
        <v>18521</v>
      </c>
      <c r="F267" t="s">
        <v>52</v>
      </c>
      <c r="G267" s="16">
        <v>700</v>
      </c>
      <c r="H267" s="16">
        <v>5500000</v>
      </c>
      <c r="I267" s="16">
        <v>38500000</v>
      </c>
      <c r="K267" s="29" t="str">
        <f t="shared" si="6"/>
        <v>Бард</v>
      </c>
      <c r="L267" s="29" t="s">
        <v>533</v>
      </c>
    </row>
    <row r="268" spans="1:12">
      <c r="A268">
        <v>6783082</v>
      </c>
      <c r="B268" t="s">
        <v>374</v>
      </c>
      <c r="C268" t="s">
        <v>74</v>
      </c>
      <c r="D268" t="s">
        <v>75</v>
      </c>
      <c r="E268">
        <v>45284</v>
      </c>
      <c r="F268" t="s">
        <v>65</v>
      </c>
      <c r="G268" s="16">
        <v>60</v>
      </c>
      <c r="H268" s="16">
        <v>3589041</v>
      </c>
      <c r="I268" s="16">
        <v>21534246</v>
      </c>
      <c r="K268" s="29" t="str">
        <f t="shared" si="6"/>
        <v>Спир</v>
      </c>
      <c r="L268" s="29" t="s">
        <v>533</v>
      </c>
    </row>
    <row r="269" spans="1:12">
      <c r="A269">
        <v>6781953</v>
      </c>
      <c r="B269" t="s">
        <v>375</v>
      </c>
      <c r="C269" t="s">
        <v>132</v>
      </c>
      <c r="D269" t="s">
        <v>133</v>
      </c>
      <c r="E269">
        <v>45433</v>
      </c>
      <c r="F269" t="s">
        <v>67</v>
      </c>
      <c r="G269" s="16">
        <v>100</v>
      </c>
      <c r="H269" s="16">
        <v>4491201</v>
      </c>
      <c r="I269" s="16">
        <v>44912010</v>
      </c>
      <c r="K269" s="29" t="str">
        <f t="shared" si="6"/>
        <v>Спир</v>
      </c>
      <c r="L269" s="29" t="s">
        <v>533</v>
      </c>
    </row>
    <row r="270" spans="1:12">
      <c r="A270">
        <v>6781936</v>
      </c>
      <c r="B270" t="s">
        <v>375</v>
      </c>
      <c r="C270" t="s">
        <v>140</v>
      </c>
      <c r="D270" t="s">
        <v>141</v>
      </c>
      <c r="E270">
        <v>45285</v>
      </c>
      <c r="F270" t="s">
        <v>66</v>
      </c>
      <c r="G270" s="16">
        <v>100</v>
      </c>
      <c r="H270" s="16">
        <v>3556001</v>
      </c>
      <c r="I270" s="16">
        <v>35560010</v>
      </c>
      <c r="K270" s="29" t="str">
        <f t="shared" si="6"/>
        <v>Спир</v>
      </c>
      <c r="L270" s="29" t="s">
        <v>533</v>
      </c>
    </row>
    <row r="271" spans="1:12">
      <c r="A271">
        <v>6780223</v>
      </c>
      <c r="B271" t="s">
        <v>375</v>
      </c>
      <c r="C271" t="s">
        <v>53</v>
      </c>
      <c r="D271" t="s">
        <v>54</v>
      </c>
      <c r="E271">
        <v>18521</v>
      </c>
      <c r="F271" t="s">
        <v>52</v>
      </c>
      <c r="G271" s="16">
        <v>500</v>
      </c>
      <c r="H271" s="16">
        <v>5500000</v>
      </c>
      <c r="I271" s="16">
        <v>27500000</v>
      </c>
      <c r="K271" s="29" t="str">
        <f t="shared" si="6"/>
        <v>Бард</v>
      </c>
      <c r="L271" s="29" t="s">
        <v>533</v>
      </c>
    </row>
    <row r="272" spans="1:12">
      <c r="A272">
        <v>6780222</v>
      </c>
      <c r="B272" t="s">
        <v>375</v>
      </c>
      <c r="C272" t="s">
        <v>376</v>
      </c>
      <c r="D272" t="s">
        <v>377</v>
      </c>
      <c r="E272">
        <v>18521</v>
      </c>
      <c r="F272" t="s">
        <v>52</v>
      </c>
      <c r="G272" s="16">
        <v>100</v>
      </c>
      <c r="H272" s="16">
        <v>5501000</v>
      </c>
      <c r="I272" s="16">
        <v>5501000</v>
      </c>
      <c r="K272" s="29" t="str">
        <f t="shared" si="6"/>
        <v>Бард</v>
      </c>
      <c r="L272" s="29" t="s">
        <v>533</v>
      </c>
    </row>
    <row r="273" spans="1:12">
      <c r="A273">
        <v>6780221</v>
      </c>
      <c r="B273" t="s">
        <v>375</v>
      </c>
      <c r="C273" t="s">
        <v>376</v>
      </c>
      <c r="D273" t="s">
        <v>377</v>
      </c>
      <c r="E273">
        <v>18521</v>
      </c>
      <c r="F273" t="s">
        <v>52</v>
      </c>
      <c r="G273" s="16">
        <v>100</v>
      </c>
      <c r="H273" s="16">
        <v>5501000</v>
      </c>
      <c r="I273" s="16">
        <v>5501000</v>
      </c>
      <c r="K273" s="29" t="str">
        <f t="shared" si="6"/>
        <v>Бард</v>
      </c>
      <c r="L273" s="29" t="s">
        <v>533</v>
      </c>
    </row>
    <row r="274" spans="1:12">
      <c r="A274">
        <v>6780140</v>
      </c>
      <c r="B274" t="s">
        <v>375</v>
      </c>
      <c r="C274" t="s">
        <v>81</v>
      </c>
      <c r="D274" t="s">
        <v>82</v>
      </c>
      <c r="E274">
        <v>45285</v>
      </c>
      <c r="F274" t="s">
        <v>66</v>
      </c>
      <c r="G274" s="16">
        <v>50</v>
      </c>
      <c r="H274" s="16">
        <v>3556000</v>
      </c>
      <c r="I274" s="16">
        <v>17780000</v>
      </c>
      <c r="K274" s="29" t="str">
        <f t="shared" si="6"/>
        <v>Спир</v>
      </c>
      <c r="L274" s="29" t="s">
        <v>533</v>
      </c>
    </row>
    <row r="275" spans="1:12">
      <c r="A275">
        <v>6780139</v>
      </c>
      <c r="B275" t="s">
        <v>375</v>
      </c>
      <c r="C275" t="s">
        <v>214</v>
      </c>
      <c r="D275" t="s">
        <v>215</v>
      </c>
      <c r="E275">
        <v>45285</v>
      </c>
      <c r="F275" t="s">
        <v>66</v>
      </c>
      <c r="G275" s="16">
        <v>200</v>
      </c>
      <c r="H275" s="16">
        <v>3556000</v>
      </c>
      <c r="I275" s="16">
        <v>71120000</v>
      </c>
      <c r="K275" s="29" t="str">
        <f t="shared" si="6"/>
        <v>Спир</v>
      </c>
      <c r="L275" s="29" t="s">
        <v>533</v>
      </c>
    </row>
    <row r="276" spans="1:12">
      <c r="A276">
        <v>6777509</v>
      </c>
      <c r="B276" t="s">
        <v>378</v>
      </c>
      <c r="C276" t="s">
        <v>53</v>
      </c>
      <c r="D276" t="s">
        <v>54</v>
      </c>
      <c r="E276">
        <v>18521</v>
      </c>
      <c r="F276" t="s">
        <v>52</v>
      </c>
      <c r="G276" s="16">
        <v>400</v>
      </c>
      <c r="H276" s="16">
        <v>5500000</v>
      </c>
      <c r="I276" s="16">
        <v>22000000</v>
      </c>
      <c r="K276" s="29" t="str">
        <f t="shared" si="6"/>
        <v>Бард</v>
      </c>
      <c r="L276" s="29" t="s">
        <v>533</v>
      </c>
    </row>
    <row r="277" spans="1:12">
      <c r="A277">
        <v>6777508</v>
      </c>
      <c r="B277" t="s">
        <v>378</v>
      </c>
      <c r="C277" t="s">
        <v>50</v>
      </c>
      <c r="D277" t="s">
        <v>51</v>
      </c>
      <c r="E277">
        <v>18521</v>
      </c>
      <c r="F277" t="s">
        <v>52</v>
      </c>
      <c r="G277" s="16">
        <v>300</v>
      </c>
      <c r="H277" s="16">
        <v>5500005</v>
      </c>
      <c r="I277" s="16">
        <v>16500015</v>
      </c>
      <c r="K277" s="29" t="str">
        <f t="shared" si="6"/>
        <v>Бард</v>
      </c>
      <c r="L277" s="29" t="s">
        <v>533</v>
      </c>
    </row>
    <row r="278" spans="1:12">
      <c r="A278">
        <v>6777502</v>
      </c>
      <c r="B278" t="s">
        <v>378</v>
      </c>
      <c r="C278" t="s">
        <v>303</v>
      </c>
      <c r="D278" t="s">
        <v>304</v>
      </c>
      <c r="E278">
        <v>45433</v>
      </c>
      <c r="F278" t="s">
        <v>67</v>
      </c>
      <c r="G278" s="16">
        <v>20</v>
      </c>
      <c r="H278" s="16">
        <v>4492000</v>
      </c>
      <c r="I278" s="16">
        <v>8984000</v>
      </c>
      <c r="K278" s="29" t="str">
        <f t="shared" si="6"/>
        <v>Спир</v>
      </c>
      <c r="L278" s="29" t="s">
        <v>533</v>
      </c>
    </row>
    <row r="279" spans="1:12">
      <c r="A279">
        <v>6776540</v>
      </c>
      <c r="B279" t="s">
        <v>379</v>
      </c>
      <c r="C279" t="s">
        <v>53</v>
      </c>
      <c r="D279" t="s">
        <v>54</v>
      </c>
      <c r="E279">
        <v>18521</v>
      </c>
      <c r="F279" t="s">
        <v>52</v>
      </c>
      <c r="G279" s="16">
        <v>700</v>
      </c>
      <c r="H279" s="16">
        <v>5500000</v>
      </c>
      <c r="I279" s="16">
        <v>38500000</v>
      </c>
      <c r="K279" s="29" t="str">
        <f t="shared" si="6"/>
        <v>Бард</v>
      </c>
      <c r="L279" s="29" t="s">
        <v>533</v>
      </c>
    </row>
    <row r="280" spans="1:12">
      <c r="A280">
        <v>6772153</v>
      </c>
      <c r="B280" t="s">
        <v>380</v>
      </c>
      <c r="C280" t="s">
        <v>53</v>
      </c>
      <c r="D280" t="s">
        <v>54</v>
      </c>
      <c r="E280">
        <v>18521</v>
      </c>
      <c r="F280" t="s">
        <v>52</v>
      </c>
      <c r="G280" s="16">
        <v>500</v>
      </c>
      <c r="H280" s="16">
        <v>5500000</v>
      </c>
      <c r="I280" s="16">
        <v>27500000</v>
      </c>
      <c r="K280" s="29" t="str">
        <f t="shared" si="6"/>
        <v>Бард</v>
      </c>
      <c r="L280" s="29" t="s">
        <v>533</v>
      </c>
    </row>
    <row r="281" spans="1:12">
      <c r="A281">
        <v>6772152</v>
      </c>
      <c r="B281" t="s">
        <v>380</v>
      </c>
      <c r="C281" t="s">
        <v>381</v>
      </c>
      <c r="D281" t="s">
        <v>382</v>
      </c>
      <c r="E281">
        <v>18521</v>
      </c>
      <c r="F281" t="s">
        <v>52</v>
      </c>
      <c r="G281" s="16">
        <v>100</v>
      </c>
      <c r="H281" s="16">
        <v>5500005</v>
      </c>
      <c r="I281" s="16">
        <v>5500005</v>
      </c>
      <c r="K281" s="29" t="str">
        <f t="shared" si="6"/>
        <v>Бард</v>
      </c>
      <c r="L281" s="29" t="s">
        <v>533</v>
      </c>
    </row>
    <row r="282" spans="1:12">
      <c r="A282">
        <v>6772151</v>
      </c>
      <c r="B282" t="s">
        <v>380</v>
      </c>
      <c r="C282" t="s">
        <v>280</v>
      </c>
      <c r="D282" t="s">
        <v>281</v>
      </c>
      <c r="E282">
        <v>18521</v>
      </c>
      <c r="F282" t="s">
        <v>52</v>
      </c>
      <c r="G282" s="16">
        <v>100</v>
      </c>
      <c r="H282" s="16">
        <v>5505000</v>
      </c>
      <c r="I282" s="16">
        <v>5505000</v>
      </c>
      <c r="K282" s="29" t="str">
        <f t="shared" si="6"/>
        <v>Бард</v>
      </c>
      <c r="L282" s="29" t="s">
        <v>533</v>
      </c>
    </row>
    <row r="283" spans="1:12">
      <c r="A283">
        <v>6772111</v>
      </c>
      <c r="B283" t="s">
        <v>380</v>
      </c>
      <c r="C283" t="s">
        <v>347</v>
      </c>
      <c r="D283" t="s">
        <v>282</v>
      </c>
      <c r="E283">
        <v>45285</v>
      </c>
      <c r="F283" t="s">
        <v>66</v>
      </c>
      <c r="G283" s="16">
        <v>50</v>
      </c>
      <c r="H283" s="16">
        <v>3556000</v>
      </c>
      <c r="I283" s="16">
        <v>17780000</v>
      </c>
      <c r="K283" s="29" t="str">
        <f t="shared" si="6"/>
        <v>Спир</v>
      </c>
      <c r="L283" s="29" t="s">
        <v>533</v>
      </c>
    </row>
    <row r="284" spans="1:12">
      <c r="A284">
        <v>6769350</v>
      </c>
      <c r="B284" t="s">
        <v>383</v>
      </c>
      <c r="C284" t="s">
        <v>53</v>
      </c>
      <c r="D284" t="s">
        <v>54</v>
      </c>
      <c r="E284">
        <v>18521</v>
      </c>
      <c r="F284" t="s">
        <v>52</v>
      </c>
      <c r="G284" s="16">
        <v>700</v>
      </c>
      <c r="H284" s="16">
        <v>5500000</v>
      </c>
      <c r="I284" s="16">
        <v>38500000</v>
      </c>
      <c r="K284" s="29" t="str">
        <f t="shared" si="6"/>
        <v>Бард</v>
      </c>
      <c r="L284" s="29" t="s">
        <v>533</v>
      </c>
    </row>
    <row r="285" spans="1:12">
      <c r="A285">
        <v>6768154</v>
      </c>
      <c r="B285" t="s">
        <v>384</v>
      </c>
      <c r="C285" t="s">
        <v>224</v>
      </c>
      <c r="D285" t="s">
        <v>225</v>
      </c>
      <c r="E285">
        <v>45433</v>
      </c>
      <c r="F285" t="s">
        <v>67</v>
      </c>
      <c r="G285" s="16">
        <v>300</v>
      </c>
      <c r="H285" s="16">
        <v>4491200</v>
      </c>
      <c r="I285" s="16">
        <v>134736000</v>
      </c>
      <c r="K285" s="29" t="str">
        <f t="shared" si="6"/>
        <v>Спир</v>
      </c>
      <c r="L285" s="29" t="s">
        <v>533</v>
      </c>
    </row>
    <row r="286" spans="1:12">
      <c r="A286">
        <v>6766142</v>
      </c>
      <c r="B286" t="s">
        <v>384</v>
      </c>
      <c r="C286" t="s">
        <v>53</v>
      </c>
      <c r="D286" t="s">
        <v>54</v>
      </c>
      <c r="E286">
        <v>18521</v>
      </c>
      <c r="F286" t="s">
        <v>52</v>
      </c>
      <c r="G286" s="16">
        <v>700</v>
      </c>
      <c r="H286" s="16">
        <v>5500000</v>
      </c>
      <c r="I286" s="16">
        <v>38500000</v>
      </c>
      <c r="K286" s="29" t="str">
        <f t="shared" si="6"/>
        <v>Бард</v>
      </c>
      <c r="L286" s="29" t="s">
        <v>533</v>
      </c>
    </row>
    <row r="287" spans="1:12">
      <c r="A287">
        <v>6765240</v>
      </c>
      <c r="B287" t="s">
        <v>385</v>
      </c>
      <c r="C287" t="s">
        <v>92</v>
      </c>
      <c r="D287" t="s">
        <v>93</v>
      </c>
      <c r="E287">
        <v>78261</v>
      </c>
      <c r="F287" t="s">
        <v>279</v>
      </c>
      <c r="G287" s="16">
        <v>17300</v>
      </c>
      <c r="H287" s="16">
        <v>35560000</v>
      </c>
      <c r="I287" s="16">
        <v>615188000</v>
      </c>
      <c r="K287" s="29" t="str">
        <f t="shared" si="6"/>
        <v>Спир</v>
      </c>
      <c r="L287" s="29" t="s">
        <v>533</v>
      </c>
    </row>
    <row r="288" spans="1:12">
      <c r="A288">
        <v>6764991</v>
      </c>
      <c r="B288" t="s">
        <v>385</v>
      </c>
      <c r="C288" t="s">
        <v>184</v>
      </c>
      <c r="D288" t="s">
        <v>185</v>
      </c>
      <c r="E288">
        <v>45284</v>
      </c>
      <c r="F288" t="s">
        <v>65</v>
      </c>
      <c r="G288" s="16">
        <v>1000</v>
      </c>
      <c r="H288" s="16">
        <v>3589044</v>
      </c>
      <c r="I288" s="16">
        <v>358904400</v>
      </c>
      <c r="K288" s="29" t="str">
        <f t="shared" si="6"/>
        <v>Спир</v>
      </c>
      <c r="L288" s="29" t="s">
        <v>533</v>
      </c>
    </row>
    <row r="289" spans="1:12">
      <c r="A289">
        <v>6764500</v>
      </c>
      <c r="B289" t="s">
        <v>385</v>
      </c>
      <c r="C289" t="s">
        <v>230</v>
      </c>
      <c r="D289" t="s">
        <v>231</v>
      </c>
      <c r="E289">
        <v>78261</v>
      </c>
      <c r="F289" t="s">
        <v>279</v>
      </c>
      <c r="G289" s="16">
        <v>1200</v>
      </c>
      <c r="H289" s="16">
        <v>35560000</v>
      </c>
      <c r="I289" s="16">
        <v>42672000</v>
      </c>
      <c r="K289" s="29" t="str">
        <f t="shared" si="6"/>
        <v>Спир</v>
      </c>
      <c r="L289" s="29" t="s">
        <v>533</v>
      </c>
    </row>
    <row r="290" spans="1:12">
      <c r="A290">
        <v>6762974</v>
      </c>
      <c r="B290" t="s">
        <v>385</v>
      </c>
      <c r="C290" t="s">
        <v>53</v>
      </c>
      <c r="D290" t="s">
        <v>54</v>
      </c>
      <c r="E290">
        <v>18521</v>
      </c>
      <c r="F290" t="s">
        <v>52</v>
      </c>
      <c r="G290" s="16">
        <v>500</v>
      </c>
      <c r="H290" s="16">
        <v>5500000</v>
      </c>
      <c r="I290" s="16">
        <v>27500000</v>
      </c>
      <c r="K290" s="29" t="str">
        <f t="shared" si="6"/>
        <v>Бард</v>
      </c>
      <c r="L290" s="29" t="s">
        <v>533</v>
      </c>
    </row>
    <row r="291" spans="1:12">
      <c r="A291">
        <v>6762973</v>
      </c>
      <c r="B291" t="s">
        <v>385</v>
      </c>
      <c r="C291" t="s">
        <v>376</v>
      </c>
      <c r="D291" t="s">
        <v>377</v>
      </c>
      <c r="E291">
        <v>18521</v>
      </c>
      <c r="F291" t="s">
        <v>52</v>
      </c>
      <c r="G291" s="16">
        <v>100</v>
      </c>
      <c r="H291" s="16">
        <v>5501000</v>
      </c>
      <c r="I291" s="16">
        <v>5501000</v>
      </c>
      <c r="K291" s="29" t="str">
        <f t="shared" si="6"/>
        <v>Бард</v>
      </c>
      <c r="L291" s="29" t="s">
        <v>533</v>
      </c>
    </row>
    <row r="292" spans="1:12">
      <c r="A292">
        <v>6762972</v>
      </c>
      <c r="B292" t="s">
        <v>385</v>
      </c>
      <c r="C292" t="s">
        <v>376</v>
      </c>
      <c r="D292" t="s">
        <v>377</v>
      </c>
      <c r="E292">
        <v>18521</v>
      </c>
      <c r="F292" t="s">
        <v>52</v>
      </c>
      <c r="G292" s="16">
        <v>100</v>
      </c>
      <c r="H292" s="16">
        <v>5501000</v>
      </c>
      <c r="I292" s="16">
        <v>5501000</v>
      </c>
      <c r="K292" s="29" t="str">
        <f t="shared" si="6"/>
        <v>Бард</v>
      </c>
      <c r="L292" s="29" t="s">
        <v>533</v>
      </c>
    </row>
    <row r="293" spans="1:12">
      <c r="A293">
        <v>6762953</v>
      </c>
      <c r="B293" t="s">
        <v>385</v>
      </c>
      <c r="C293" t="s">
        <v>386</v>
      </c>
      <c r="D293" t="s">
        <v>387</v>
      </c>
      <c r="E293">
        <v>45433</v>
      </c>
      <c r="F293" t="s">
        <v>67</v>
      </c>
      <c r="G293" s="16">
        <v>30</v>
      </c>
      <c r="H293" s="16">
        <v>4491200</v>
      </c>
      <c r="I293" s="16">
        <v>13473600</v>
      </c>
      <c r="K293" s="29" t="str">
        <f t="shared" si="6"/>
        <v>Спир</v>
      </c>
      <c r="L293" s="29" t="s">
        <v>533</v>
      </c>
    </row>
    <row r="294" spans="1:12">
      <c r="A294">
        <v>6761946</v>
      </c>
      <c r="B294" t="s">
        <v>388</v>
      </c>
      <c r="C294" t="s">
        <v>116</v>
      </c>
      <c r="D294" t="s">
        <v>117</v>
      </c>
      <c r="E294">
        <v>45285</v>
      </c>
      <c r="F294" t="s">
        <v>66</v>
      </c>
      <c r="G294" s="16">
        <v>300</v>
      </c>
      <c r="H294" s="16">
        <v>3556001</v>
      </c>
      <c r="I294" s="16">
        <v>106680030</v>
      </c>
      <c r="K294" s="29" t="str">
        <f t="shared" si="6"/>
        <v>Спир</v>
      </c>
      <c r="L294" s="29" t="s">
        <v>533</v>
      </c>
    </row>
    <row r="295" spans="1:12">
      <c r="A295">
        <v>6759492</v>
      </c>
      <c r="B295" t="s">
        <v>388</v>
      </c>
      <c r="C295" t="s">
        <v>53</v>
      </c>
      <c r="D295" t="s">
        <v>54</v>
      </c>
      <c r="E295">
        <v>18521</v>
      </c>
      <c r="F295" t="s">
        <v>52</v>
      </c>
      <c r="G295" s="16">
        <v>400</v>
      </c>
      <c r="H295" s="16">
        <v>5500000</v>
      </c>
      <c r="I295" s="16">
        <v>22000000</v>
      </c>
      <c r="K295" s="29" t="str">
        <f t="shared" si="6"/>
        <v>Бард</v>
      </c>
      <c r="L295" s="29" t="s">
        <v>533</v>
      </c>
    </row>
    <row r="296" spans="1:12">
      <c r="A296">
        <v>6759491</v>
      </c>
      <c r="B296" t="s">
        <v>388</v>
      </c>
      <c r="C296" t="s">
        <v>50</v>
      </c>
      <c r="D296" t="s">
        <v>51</v>
      </c>
      <c r="E296">
        <v>18521</v>
      </c>
      <c r="F296" t="s">
        <v>52</v>
      </c>
      <c r="G296" s="16">
        <v>300</v>
      </c>
      <c r="H296" s="16">
        <v>5500205</v>
      </c>
      <c r="I296" s="16">
        <v>16500615</v>
      </c>
      <c r="K296" s="29" t="str">
        <f t="shared" si="6"/>
        <v>Бард</v>
      </c>
      <c r="L296" s="29" t="s">
        <v>533</v>
      </c>
    </row>
    <row r="297" spans="1:12">
      <c r="A297">
        <v>6759479</v>
      </c>
      <c r="B297" t="s">
        <v>388</v>
      </c>
      <c r="C297" t="s">
        <v>351</v>
      </c>
      <c r="D297" t="s">
        <v>352</v>
      </c>
      <c r="E297">
        <v>45433</v>
      </c>
      <c r="F297" t="s">
        <v>67</v>
      </c>
      <c r="G297" s="16">
        <v>20</v>
      </c>
      <c r="H297" s="16">
        <v>4491200</v>
      </c>
      <c r="I297" s="16">
        <v>8982400</v>
      </c>
      <c r="K297" s="29" t="str">
        <f t="shared" si="6"/>
        <v>Спир</v>
      </c>
      <c r="L297" s="29" t="s">
        <v>533</v>
      </c>
    </row>
    <row r="298" spans="1:12">
      <c r="A298">
        <v>6759459</v>
      </c>
      <c r="B298" t="s">
        <v>388</v>
      </c>
      <c r="C298" t="s">
        <v>214</v>
      </c>
      <c r="D298" t="s">
        <v>215</v>
      </c>
      <c r="E298">
        <v>45285</v>
      </c>
      <c r="F298" t="s">
        <v>66</v>
      </c>
      <c r="G298" s="16">
        <v>200</v>
      </c>
      <c r="H298" s="16">
        <v>3556000</v>
      </c>
      <c r="I298" s="16">
        <v>71120000</v>
      </c>
      <c r="K298" s="29" t="str">
        <f t="shared" si="6"/>
        <v>Спир</v>
      </c>
      <c r="L298" s="29" t="s">
        <v>533</v>
      </c>
    </row>
    <row r="299" spans="1:12">
      <c r="A299">
        <v>6759458</v>
      </c>
      <c r="B299" t="s">
        <v>388</v>
      </c>
      <c r="C299" t="s">
        <v>96</v>
      </c>
      <c r="D299" t="s">
        <v>97</v>
      </c>
      <c r="E299">
        <v>45285</v>
      </c>
      <c r="F299" t="s">
        <v>66</v>
      </c>
      <c r="G299" s="16">
        <v>250</v>
      </c>
      <c r="H299" s="16">
        <v>3561510</v>
      </c>
      <c r="I299" s="16">
        <v>89037750</v>
      </c>
      <c r="K299" s="29" t="str">
        <f t="shared" si="6"/>
        <v>Спир</v>
      </c>
      <c r="L299" s="29" t="s">
        <v>533</v>
      </c>
    </row>
    <row r="300" spans="1:12">
      <c r="A300">
        <v>6756174</v>
      </c>
      <c r="B300" t="s">
        <v>354</v>
      </c>
      <c r="C300" t="s">
        <v>53</v>
      </c>
      <c r="D300" t="s">
        <v>54</v>
      </c>
      <c r="E300">
        <v>18521</v>
      </c>
      <c r="F300" t="s">
        <v>52</v>
      </c>
      <c r="G300" s="16">
        <v>700</v>
      </c>
      <c r="H300" s="16">
        <v>5500000</v>
      </c>
      <c r="I300" s="16">
        <v>38500000</v>
      </c>
      <c r="K300" s="29" t="str">
        <f t="shared" si="6"/>
        <v>Бард</v>
      </c>
      <c r="L300" s="29" t="s">
        <v>533</v>
      </c>
    </row>
    <row r="301" spans="1:12">
      <c r="A301">
        <v>6756130</v>
      </c>
      <c r="B301" t="s">
        <v>354</v>
      </c>
      <c r="C301" t="s">
        <v>70</v>
      </c>
      <c r="D301" t="s">
        <v>71</v>
      </c>
      <c r="E301">
        <v>45285</v>
      </c>
      <c r="F301" t="s">
        <v>66</v>
      </c>
      <c r="G301" s="16">
        <v>400</v>
      </c>
      <c r="H301" s="16">
        <v>3556001</v>
      </c>
      <c r="I301" s="16">
        <v>142240040</v>
      </c>
      <c r="K301" s="29" t="str">
        <f t="shared" si="6"/>
        <v>Спир</v>
      </c>
      <c r="L301" s="29" t="s">
        <v>533</v>
      </c>
    </row>
    <row r="302" spans="1:12">
      <c r="A302">
        <v>6756129</v>
      </c>
      <c r="B302" t="s">
        <v>354</v>
      </c>
      <c r="C302" t="s">
        <v>389</v>
      </c>
      <c r="D302" t="s">
        <v>390</v>
      </c>
      <c r="E302">
        <v>45285</v>
      </c>
      <c r="F302" t="s">
        <v>66</v>
      </c>
      <c r="G302" s="16">
        <v>100</v>
      </c>
      <c r="H302" s="16">
        <v>3560999</v>
      </c>
      <c r="I302" s="16">
        <v>35609990</v>
      </c>
      <c r="K302" s="29" t="str">
        <f t="shared" si="6"/>
        <v>Спир</v>
      </c>
      <c r="L302" s="29" t="s">
        <v>533</v>
      </c>
    </row>
    <row r="303" spans="1:12">
      <c r="A303">
        <v>6756128</v>
      </c>
      <c r="B303" t="s">
        <v>354</v>
      </c>
      <c r="C303" t="s">
        <v>144</v>
      </c>
      <c r="D303" t="s">
        <v>145</v>
      </c>
      <c r="E303">
        <v>45285</v>
      </c>
      <c r="F303" t="s">
        <v>66</v>
      </c>
      <c r="G303" s="16">
        <v>300</v>
      </c>
      <c r="H303" s="16">
        <v>3561000</v>
      </c>
      <c r="I303" s="16">
        <v>106830000</v>
      </c>
      <c r="K303" s="29" t="str">
        <f t="shared" si="6"/>
        <v>Спир</v>
      </c>
      <c r="L303" s="29" t="s">
        <v>533</v>
      </c>
    </row>
    <row r="304" spans="1:12">
      <c r="A304">
        <v>6755502</v>
      </c>
      <c r="B304" t="s">
        <v>391</v>
      </c>
      <c r="C304" t="s">
        <v>208</v>
      </c>
      <c r="D304" t="s">
        <v>209</v>
      </c>
      <c r="E304">
        <v>78261</v>
      </c>
      <c r="F304" t="s">
        <v>279</v>
      </c>
      <c r="G304" s="16">
        <v>6100</v>
      </c>
      <c r="H304" s="16">
        <v>35560000</v>
      </c>
      <c r="I304" s="16">
        <v>216916000</v>
      </c>
      <c r="K304" s="29" t="str">
        <f t="shared" si="6"/>
        <v>Спир</v>
      </c>
      <c r="L304" s="29" t="s">
        <v>533</v>
      </c>
    </row>
    <row r="305" spans="1:12">
      <c r="A305">
        <v>6755244</v>
      </c>
      <c r="B305" t="s">
        <v>391</v>
      </c>
      <c r="C305" t="s">
        <v>265</v>
      </c>
      <c r="D305" t="s">
        <v>266</v>
      </c>
      <c r="E305">
        <v>45285</v>
      </c>
      <c r="F305" t="s">
        <v>66</v>
      </c>
      <c r="G305" s="16">
        <v>100</v>
      </c>
      <c r="H305" s="16">
        <v>3556655</v>
      </c>
      <c r="I305" s="16">
        <v>35566550</v>
      </c>
      <c r="K305" s="29" t="str">
        <f t="shared" si="6"/>
        <v>Спир</v>
      </c>
      <c r="L305" s="29" t="s">
        <v>533</v>
      </c>
    </row>
    <row r="306" spans="1:12">
      <c r="A306">
        <v>6754703</v>
      </c>
      <c r="B306" t="s">
        <v>391</v>
      </c>
      <c r="C306" t="s">
        <v>85</v>
      </c>
      <c r="D306" t="s">
        <v>86</v>
      </c>
      <c r="E306">
        <v>78261</v>
      </c>
      <c r="F306" t="s">
        <v>279</v>
      </c>
      <c r="G306" s="16">
        <v>1600</v>
      </c>
      <c r="H306" s="16">
        <v>35560000</v>
      </c>
      <c r="I306" s="16">
        <v>56896000</v>
      </c>
      <c r="K306" s="29" t="str">
        <f t="shared" si="6"/>
        <v>Спир</v>
      </c>
      <c r="L306" s="29" t="s">
        <v>533</v>
      </c>
    </row>
    <row r="307" spans="1:12">
      <c r="A307">
        <v>6752568</v>
      </c>
      <c r="B307" t="s">
        <v>391</v>
      </c>
      <c r="C307" t="s">
        <v>53</v>
      </c>
      <c r="D307" t="s">
        <v>54</v>
      </c>
      <c r="E307">
        <v>18521</v>
      </c>
      <c r="F307" t="s">
        <v>52</v>
      </c>
      <c r="G307" s="16">
        <v>600</v>
      </c>
      <c r="H307" s="16">
        <v>5500000</v>
      </c>
      <c r="I307" s="16">
        <v>33000000</v>
      </c>
      <c r="K307" s="29" t="str">
        <f t="shared" si="6"/>
        <v>Бард</v>
      </c>
      <c r="L307" s="29" t="s">
        <v>533</v>
      </c>
    </row>
    <row r="308" spans="1:12">
      <c r="A308">
        <v>6752567</v>
      </c>
      <c r="B308" t="s">
        <v>391</v>
      </c>
      <c r="C308" t="s">
        <v>139</v>
      </c>
      <c r="D308" t="s">
        <v>62</v>
      </c>
      <c r="E308">
        <v>18521</v>
      </c>
      <c r="F308" t="s">
        <v>52</v>
      </c>
      <c r="G308" s="16">
        <v>100</v>
      </c>
      <c r="H308" s="16">
        <v>5500005</v>
      </c>
      <c r="I308" s="16">
        <v>5500005</v>
      </c>
      <c r="K308" s="29" t="str">
        <f t="shared" si="6"/>
        <v>Бард</v>
      </c>
      <c r="L308" s="29" t="s">
        <v>533</v>
      </c>
    </row>
    <row r="309" spans="1:12">
      <c r="A309">
        <v>6752519</v>
      </c>
      <c r="B309" t="s">
        <v>391</v>
      </c>
      <c r="C309" t="s">
        <v>87</v>
      </c>
      <c r="D309" t="s">
        <v>88</v>
      </c>
      <c r="E309">
        <v>45285</v>
      </c>
      <c r="F309" t="s">
        <v>66</v>
      </c>
      <c r="G309" s="16">
        <v>600</v>
      </c>
      <c r="H309" s="16">
        <v>3556001</v>
      </c>
      <c r="I309" s="16">
        <v>213360060</v>
      </c>
      <c r="K309" s="29" t="str">
        <f t="shared" si="6"/>
        <v>Спир</v>
      </c>
      <c r="L309" s="29" t="s">
        <v>533</v>
      </c>
    </row>
    <row r="310" spans="1:12">
      <c r="A310">
        <v>6752518</v>
      </c>
      <c r="B310" t="s">
        <v>391</v>
      </c>
      <c r="C310" t="s">
        <v>98</v>
      </c>
      <c r="D310" t="s">
        <v>99</v>
      </c>
      <c r="E310">
        <v>45285</v>
      </c>
      <c r="F310" t="s">
        <v>66</v>
      </c>
      <c r="G310" s="16">
        <v>50</v>
      </c>
      <c r="H310" s="16">
        <v>3556001</v>
      </c>
      <c r="I310" s="16">
        <v>17780005</v>
      </c>
      <c r="K310" s="29" t="str">
        <f t="shared" si="6"/>
        <v>Спир</v>
      </c>
      <c r="L310" s="29" t="s">
        <v>533</v>
      </c>
    </row>
    <row r="311" spans="1:12">
      <c r="A311">
        <v>6751267</v>
      </c>
      <c r="B311" t="s">
        <v>392</v>
      </c>
      <c r="C311" t="s">
        <v>113</v>
      </c>
      <c r="D311" t="s">
        <v>114</v>
      </c>
      <c r="E311">
        <v>78262</v>
      </c>
      <c r="F311" t="s">
        <v>285</v>
      </c>
      <c r="G311" s="16">
        <v>3100</v>
      </c>
      <c r="H311" s="16">
        <v>35890400</v>
      </c>
      <c r="I311" s="16">
        <v>111260240</v>
      </c>
      <c r="K311" s="29" t="str">
        <f t="shared" si="6"/>
        <v>Спир</v>
      </c>
      <c r="L311" s="29" t="s">
        <v>533</v>
      </c>
    </row>
    <row r="312" spans="1:12">
      <c r="A312">
        <v>6749792</v>
      </c>
      <c r="B312" t="s">
        <v>392</v>
      </c>
      <c r="C312" t="s">
        <v>53</v>
      </c>
      <c r="D312" t="s">
        <v>54</v>
      </c>
      <c r="E312">
        <v>18521</v>
      </c>
      <c r="F312" t="s">
        <v>52</v>
      </c>
      <c r="G312" s="16">
        <v>300</v>
      </c>
      <c r="H312" s="16">
        <v>5500000</v>
      </c>
      <c r="I312" s="16">
        <v>16500000</v>
      </c>
      <c r="K312" s="29" t="str">
        <f t="shared" si="6"/>
        <v>Бард</v>
      </c>
      <c r="L312" s="29" t="s">
        <v>533</v>
      </c>
    </row>
    <row r="313" spans="1:12">
      <c r="A313">
        <v>6749791</v>
      </c>
      <c r="B313" t="s">
        <v>392</v>
      </c>
      <c r="C313" t="s">
        <v>50</v>
      </c>
      <c r="D313" t="s">
        <v>51</v>
      </c>
      <c r="E313">
        <v>18521</v>
      </c>
      <c r="F313" t="s">
        <v>52</v>
      </c>
      <c r="G313" s="16">
        <v>300</v>
      </c>
      <c r="H313" s="16">
        <v>5500205</v>
      </c>
      <c r="I313" s="16">
        <v>16500615</v>
      </c>
      <c r="K313" s="29" t="str">
        <f t="shared" si="6"/>
        <v>Бард</v>
      </c>
      <c r="L313" s="29" t="s">
        <v>533</v>
      </c>
    </row>
    <row r="314" spans="1:12">
      <c r="A314">
        <v>6749790</v>
      </c>
      <c r="B314" t="s">
        <v>392</v>
      </c>
      <c r="C314" t="s">
        <v>376</v>
      </c>
      <c r="D314" t="s">
        <v>377</v>
      </c>
      <c r="E314">
        <v>18521</v>
      </c>
      <c r="F314" t="s">
        <v>52</v>
      </c>
      <c r="G314" s="16">
        <v>100</v>
      </c>
      <c r="H314" s="16">
        <v>5501000</v>
      </c>
      <c r="I314" s="16">
        <v>5501000</v>
      </c>
      <c r="K314" s="29" t="str">
        <f t="shared" si="6"/>
        <v>Бард</v>
      </c>
      <c r="L314" s="29" t="s">
        <v>533</v>
      </c>
    </row>
    <row r="315" spans="1:12">
      <c r="A315">
        <v>6749779</v>
      </c>
      <c r="B315" t="s">
        <v>392</v>
      </c>
      <c r="C315" t="s">
        <v>393</v>
      </c>
      <c r="D315" t="s">
        <v>394</v>
      </c>
      <c r="E315">
        <v>45433</v>
      </c>
      <c r="F315" t="s">
        <v>67</v>
      </c>
      <c r="G315" s="16">
        <v>90</v>
      </c>
      <c r="H315" s="16">
        <v>4491200</v>
      </c>
      <c r="I315" s="16">
        <v>40420800</v>
      </c>
      <c r="K315" s="29" t="str">
        <f t="shared" si="6"/>
        <v>Спир</v>
      </c>
      <c r="L315" s="29" t="s">
        <v>533</v>
      </c>
    </row>
    <row r="316" spans="1:12">
      <c r="A316">
        <v>6749778</v>
      </c>
      <c r="B316" t="s">
        <v>392</v>
      </c>
      <c r="C316" t="s">
        <v>144</v>
      </c>
      <c r="D316" t="s">
        <v>145</v>
      </c>
      <c r="E316">
        <v>45433</v>
      </c>
      <c r="F316" t="s">
        <v>67</v>
      </c>
      <c r="G316" s="16">
        <v>150</v>
      </c>
      <c r="H316" s="16">
        <v>4492000</v>
      </c>
      <c r="I316" s="16">
        <v>67380000</v>
      </c>
      <c r="K316" s="29" t="str">
        <f t="shared" si="6"/>
        <v>Спир</v>
      </c>
      <c r="L316" s="29" t="s">
        <v>533</v>
      </c>
    </row>
    <row r="317" spans="1:12">
      <c r="A317">
        <v>6748772</v>
      </c>
      <c r="B317" t="s">
        <v>395</v>
      </c>
      <c r="C317" t="s">
        <v>393</v>
      </c>
      <c r="D317" t="s">
        <v>394</v>
      </c>
      <c r="E317">
        <v>45433</v>
      </c>
      <c r="F317" t="s">
        <v>67</v>
      </c>
      <c r="G317" s="16">
        <v>500</v>
      </c>
      <c r="H317" s="16">
        <v>4491200</v>
      </c>
      <c r="I317" s="16">
        <v>224560000</v>
      </c>
      <c r="K317" s="29" t="str">
        <f t="shared" si="6"/>
        <v>Спир</v>
      </c>
      <c r="L317" s="29" t="s">
        <v>533</v>
      </c>
    </row>
    <row r="318" spans="1:12">
      <c r="A318">
        <v>6746653</v>
      </c>
      <c r="B318" t="s">
        <v>395</v>
      </c>
      <c r="C318" t="s">
        <v>53</v>
      </c>
      <c r="D318" t="s">
        <v>54</v>
      </c>
      <c r="E318">
        <v>18521</v>
      </c>
      <c r="F318" t="s">
        <v>52</v>
      </c>
      <c r="G318" s="16">
        <v>600</v>
      </c>
      <c r="H318" s="16">
        <v>5500000</v>
      </c>
      <c r="I318" s="16">
        <v>33000000</v>
      </c>
      <c r="K318" s="29" t="str">
        <f t="shared" si="6"/>
        <v>Бард</v>
      </c>
      <c r="L318" s="29" t="s">
        <v>533</v>
      </c>
    </row>
    <row r="319" spans="1:12">
      <c r="A319">
        <v>6746619</v>
      </c>
      <c r="B319" t="s">
        <v>395</v>
      </c>
      <c r="C319" t="s">
        <v>146</v>
      </c>
      <c r="D319" t="s">
        <v>147</v>
      </c>
      <c r="E319">
        <v>9945285</v>
      </c>
      <c r="F319" t="s">
        <v>288</v>
      </c>
      <c r="G319" s="16">
        <v>100</v>
      </c>
      <c r="H319" s="16">
        <v>3556001</v>
      </c>
      <c r="I319" s="16">
        <v>35560010</v>
      </c>
      <c r="K319" s="29" t="str">
        <f t="shared" si="6"/>
        <v>Спир</v>
      </c>
      <c r="L319" s="29" t="s">
        <v>533</v>
      </c>
    </row>
    <row r="320" spans="1:12">
      <c r="A320">
        <v>6745830</v>
      </c>
      <c r="B320" t="s">
        <v>396</v>
      </c>
      <c r="C320" t="s">
        <v>126</v>
      </c>
      <c r="D320" t="s">
        <v>127</v>
      </c>
      <c r="E320">
        <v>45285</v>
      </c>
      <c r="F320" t="s">
        <v>66</v>
      </c>
      <c r="G320" s="16">
        <v>300</v>
      </c>
      <c r="H320" s="16">
        <v>3556011</v>
      </c>
      <c r="I320" s="16">
        <v>106680330</v>
      </c>
      <c r="K320" s="29" t="str">
        <f t="shared" si="6"/>
        <v>Спир</v>
      </c>
      <c r="L320" s="29" t="s">
        <v>533</v>
      </c>
    </row>
    <row r="321" spans="1:12">
      <c r="A321">
        <v>6745466</v>
      </c>
      <c r="B321" t="s">
        <v>396</v>
      </c>
      <c r="C321" t="s">
        <v>230</v>
      </c>
      <c r="D321" t="s">
        <v>231</v>
      </c>
      <c r="E321">
        <v>78261</v>
      </c>
      <c r="F321" t="s">
        <v>279</v>
      </c>
      <c r="G321" s="16">
        <v>1200</v>
      </c>
      <c r="H321" s="16">
        <v>35560000</v>
      </c>
      <c r="I321" s="16">
        <v>42672000</v>
      </c>
      <c r="K321" s="29" t="str">
        <f t="shared" si="6"/>
        <v>Спир</v>
      </c>
      <c r="L321" s="29" t="s">
        <v>533</v>
      </c>
    </row>
    <row r="322" spans="1:12">
      <c r="A322">
        <v>6744265</v>
      </c>
      <c r="B322" t="s">
        <v>396</v>
      </c>
      <c r="C322" t="s">
        <v>53</v>
      </c>
      <c r="D322" t="s">
        <v>54</v>
      </c>
      <c r="E322">
        <v>18521</v>
      </c>
      <c r="F322" t="s">
        <v>52</v>
      </c>
      <c r="G322" s="16">
        <v>600</v>
      </c>
      <c r="H322" s="16">
        <v>5500000</v>
      </c>
      <c r="I322" s="16">
        <v>33000000</v>
      </c>
      <c r="K322" s="29" t="str">
        <f t="shared" si="6"/>
        <v>Бард</v>
      </c>
      <c r="L322" s="29" t="s">
        <v>533</v>
      </c>
    </row>
    <row r="323" spans="1:12">
      <c r="A323">
        <v>6744234</v>
      </c>
      <c r="B323" t="s">
        <v>396</v>
      </c>
      <c r="C323" t="s">
        <v>286</v>
      </c>
      <c r="D323" t="s">
        <v>287</v>
      </c>
      <c r="E323">
        <v>45285</v>
      </c>
      <c r="F323" t="s">
        <v>66</v>
      </c>
      <c r="G323" s="16">
        <v>150</v>
      </c>
      <c r="H323" s="16">
        <v>3556001</v>
      </c>
      <c r="I323" s="16">
        <v>53340015</v>
      </c>
      <c r="K323" s="29" t="str">
        <f t="shared" si="6"/>
        <v>Спир</v>
      </c>
      <c r="L323" s="29" t="s">
        <v>533</v>
      </c>
    </row>
    <row r="324" spans="1:12">
      <c r="A324">
        <v>6743591</v>
      </c>
      <c r="B324" t="s">
        <v>397</v>
      </c>
      <c r="C324" t="s">
        <v>208</v>
      </c>
      <c r="D324" t="s">
        <v>209</v>
      </c>
      <c r="E324">
        <v>78261</v>
      </c>
      <c r="F324" t="s">
        <v>279</v>
      </c>
      <c r="G324" s="16">
        <v>6100</v>
      </c>
      <c r="H324" s="16">
        <v>35560000</v>
      </c>
      <c r="I324" s="16">
        <v>216916000</v>
      </c>
      <c r="K324" s="29" t="str">
        <f t="shared" si="6"/>
        <v>Спир</v>
      </c>
      <c r="L324" s="29" t="s">
        <v>533</v>
      </c>
    </row>
    <row r="325" spans="1:12">
      <c r="A325">
        <v>6741674</v>
      </c>
      <c r="B325" t="s">
        <v>397</v>
      </c>
      <c r="C325" t="s">
        <v>53</v>
      </c>
      <c r="D325" t="s">
        <v>54</v>
      </c>
      <c r="E325">
        <v>18521</v>
      </c>
      <c r="F325" t="s">
        <v>52</v>
      </c>
      <c r="G325" s="16">
        <v>600</v>
      </c>
      <c r="H325" s="16">
        <v>5500000</v>
      </c>
      <c r="I325" s="16">
        <v>33000000</v>
      </c>
      <c r="K325" s="29" t="str">
        <f t="shared" si="6"/>
        <v>Бард</v>
      </c>
      <c r="L325" s="29" t="s">
        <v>533</v>
      </c>
    </row>
    <row r="326" spans="1:12">
      <c r="A326">
        <v>6741653</v>
      </c>
      <c r="B326" t="s">
        <v>397</v>
      </c>
      <c r="C326" t="s">
        <v>184</v>
      </c>
      <c r="D326" t="s">
        <v>185</v>
      </c>
      <c r="E326">
        <v>45285</v>
      </c>
      <c r="F326" t="s">
        <v>66</v>
      </c>
      <c r="G326" s="16">
        <v>1000</v>
      </c>
      <c r="H326" s="16">
        <v>3557111</v>
      </c>
      <c r="I326" s="16">
        <v>355711100</v>
      </c>
      <c r="K326" s="29" t="str">
        <f t="shared" si="6"/>
        <v>Спир</v>
      </c>
      <c r="L326" s="29" t="s">
        <v>533</v>
      </c>
    </row>
    <row r="327" spans="1:12">
      <c r="A327">
        <v>6739113</v>
      </c>
      <c r="B327" t="s">
        <v>398</v>
      </c>
      <c r="C327" t="s">
        <v>53</v>
      </c>
      <c r="D327" t="s">
        <v>54</v>
      </c>
      <c r="E327">
        <v>18521</v>
      </c>
      <c r="F327" t="s">
        <v>52</v>
      </c>
      <c r="G327" s="16">
        <v>1000</v>
      </c>
      <c r="H327" s="16">
        <v>5500000</v>
      </c>
      <c r="I327" s="16">
        <v>55000000</v>
      </c>
      <c r="K327" s="29" t="str">
        <f t="shared" ref="K327:K390" si="7">LEFT(F327,4)</f>
        <v>Бард</v>
      </c>
      <c r="L327" s="29" t="s">
        <v>533</v>
      </c>
    </row>
    <row r="328" spans="1:12">
      <c r="A328">
        <v>6736718</v>
      </c>
      <c r="B328" t="s">
        <v>399</v>
      </c>
      <c r="C328" t="s">
        <v>53</v>
      </c>
      <c r="D328" t="s">
        <v>54</v>
      </c>
      <c r="E328">
        <v>18521</v>
      </c>
      <c r="F328" t="s">
        <v>52</v>
      </c>
      <c r="G328" s="16">
        <v>400</v>
      </c>
      <c r="H328" s="16">
        <v>5500000</v>
      </c>
      <c r="I328" s="16">
        <v>22000000</v>
      </c>
      <c r="K328" s="29" t="str">
        <f t="shared" si="7"/>
        <v>Бард</v>
      </c>
      <c r="L328" s="29" t="s">
        <v>533</v>
      </c>
    </row>
    <row r="329" spans="1:12">
      <c r="A329">
        <v>6736717</v>
      </c>
      <c r="B329" t="s">
        <v>399</v>
      </c>
      <c r="C329" t="s">
        <v>376</v>
      </c>
      <c r="D329" t="s">
        <v>377</v>
      </c>
      <c r="E329">
        <v>18521</v>
      </c>
      <c r="F329" t="s">
        <v>52</v>
      </c>
      <c r="G329" s="16">
        <v>100</v>
      </c>
      <c r="H329" s="16">
        <v>5501000</v>
      </c>
      <c r="I329" s="16">
        <v>5501000</v>
      </c>
      <c r="K329" s="29" t="str">
        <f t="shared" si="7"/>
        <v>Бард</v>
      </c>
      <c r="L329" s="29" t="s">
        <v>533</v>
      </c>
    </row>
    <row r="330" spans="1:12">
      <c r="A330">
        <v>6736716</v>
      </c>
      <c r="B330" t="s">
        <v>399</v>
      </c>
      <c r="C330" t="s">
        <v>376</v>
      </c>
      <c r="D330" t="s">
        <v>377</v>
      </c>
      <c r="E330">
        <v>18521</v>
      </c>
      <c r="F330" t="s">
        <v>52</v>
      </c>
      <c r="G330" s="16">
        <v>100</v>
      </c>
      <c r="H330" s="16">
        <v>5501000</v>
      </c>
      <c r="I330" s="16">
        <v>5501000</v>
      </c>
      <c r="K330" s="29" t="str">
        <f t="shared" si="7"/>
        <v>Бард</v>
      </c>
      <c r="L330" s="29" t="s">
        <v>533</v>
      </c>
    </row>
    <row r="331" spans="1:12">
      <c r="A331">
        <v>6736688</v>
      </c>
      <c r="B331" t="s">
        <v>399</v>
      </c>
      <c r="C331" t="s">
        <v>232</v>
      </c>
      <c r="D331" t="s">
        <v>233</v>
      </c>
      <c r="E331">
        <v>45284</v>
      </c>
      <c r="F331" t="s">
        <v>65</v>
      </c>
      <c r="G331" s="16">
        <v>200</v>
      </c>
      <c r="H331" s="16">
        <v>3589041</v>
      </c>
      <c r="I331" s="16">
        <v>71780820</v>
      </c>
      <c r="K331" s="29" t="str">
        <f t="shared" si="7"/>
        <v>Спир</v>
      </c>
      <c r="L331" s="29" t="s">
        <v>533</v>
      </c>
    </row>
    <row r="332" spans="1:12">
      <c r="A332">
        <v>6735919</v>
      </c>
      <c r="B332" t="s">
        <v>358</v>
      </c>
      <c r="C332" t="s">
        <v>144</v>
      </c>
      <c r="D332" t="s">
        <v>145</v>
      </c>
      <c r="E332">
        <v>45433</v>
      </c>
      <c r="F332" t="s">
        <v>67</v>
      </c>
      <c r="G332" s="16">
        <v>70</v>
      </c>
      <c r="H332" s="16">
        <v>4491222</v>
      </c>
      <c r="I332" s="16">
        <v>31438554</v>
      </c>
      <c r="K332" s="29" t="str">
        <f t="shared" si="7"/>
        <v>Спир</v>
      </c>
      <c r="L332" s="29" t="s">
        <v>533</v>
      </c>
    </row>
    <row r="333" spans="1:12">
      <c r="A333">
        <v>6735918</v>
      </c>
      <c r="B333" t="s">
        <v>358</v>
      </c>
      <c r="C333" t="s">
        <v>325</v>
      </c>
      <c r="D333" t="s">
        <v>332</v>
      </c>
      <c r="E333">
        <v>45433</v>
      </c>
      <c r="F333" t="s">
        <v>67</v>
      </c>
      <c r="G333" s="16">
        <v>100</v>
      </c>
      <c r="H333" s="16">
        <v>4491230</v>
      </c>
      <c r="I333" s="16">
        <v>44912300</v>
      </c>
      <c r="K333" s="29" t="str">
        <f t="shared" si="7"/>
        <v>Спир</v>
      </c>
      <c r="L333" s="29" t="s">
        <v>533</v>
      </c>
    </row>
    <row r="334" spans="1:12">
      <c r="A334">
        <v>6735903</v>
      </c>
      <c r="B334" t="s">
        <v>358</v>
      </c>
      <c r="C334" t="s">
        <v>400</v>
      </c>
      <c r="D334" t="s">
        <v>115</v>
      </c>
      <c r="E334">
        <v>45285</v>
      </c>
      <c r="F334" t="s">
        <v>66</v>
      </c>
      <c r="G334" s="16">
        <v>200</v>
      </c>
      <c r="H334" s="16">
        <v>3557070</v>
      </c>
      <c r="I334" s="16">
        <v>71141400</v>
      </c>
      <c r="K334" s="29" t="str">
        <f t="shared" si="7"/>
        <v>Спир</v>
      </c>
      <c r="L334" s="29" t="s">
        <v>533</v>
      </c>
    </row>
    <row r="335" spans="1:12">
      <c r="A335">
        <v>6735511</v>
      </c>
      <c r="B335" t="s">
        <v>358</v>
      </c>
      <c r="C335" t="s">
        <v>208</v>
      </c>
      <c r="D335" t="s">
        <v>209</v>
      </c>
      <c r="E335">
        <v>78261</v>
      </c>
      <c r="F335" t="s">
        <v>279</v>
      </c>
      <c r="G335" s="16">
        <v>6100</v>
      </c>
      <c r="H335" s="16">
        <v>35560000</v>
      </c>
      <c r="I335" s="16">
        <v>216916000</v>
      </c>
      <c r="K335" s="29" t="str">
        <f t="shared" si="7"/>
        <v>Спир</v>
      </c>
      <c r="L335" s="29" t="s">
        <v>533</v>
      </c>
    </row>
    <row r="336" spans="1:12">
      <c r="A336">
        <v>6734437</v>
      </c>
      <c r="B336" t="s">
        <v>358</v>
      </c>
      <c r="C336" t="s">
        <v>53</v>
      </c>
      <c r="D336" t="s">
        <v>54</v>
      </c>
      <c r="E336">
        <v>18521</v>
      </c>
      <c r="F336" t="s">
        <v>52</v>
      </c>
      <c r="G336" s="16">
        <v>600</v>
      </c>
      <c r="H336" s="16">
        <v>5500000</v>
      </c>
      <c r="I336" s="16">
        <v>33000000</v>
      </c>
      <c r="K336" s="29" t="str">
        <f t="shared" si="7"/>
        <v>Бард</v>
      </c>
      <c r="L336" s="29" t="s">
        <v>533</v>
      </c>
    </row>
    <row r="337" spans="1:12">
      <c r="A337">
        <v>6734428</v>
      </c>
      <c r="B337" t="s">
        <v>358</v>
      </c>
      <c r="C337" t="s">
        <v>179</v>
      </c>
      <c r="D337" t="s">
        <v>180</v>
      </c>
      <c r="E337">
        <v>45433</v>
      </c>
      <c r="F337" t="s">
        <v>67</v>
      </c>
      <c r="G337" s="16">
        <v>30</v>
      </c>
      <c r="H337" s="16">
        <v>4491205</v>
      </c>
      <c r="I337" s="16">
        <v>13473615</v>
      </c>
      <c r="K337" s="29" t="str">
        <f t="shared" si="7"/>
        <v>Спир</v>
      </c>
      <c r="L337" s="29" t="s">
        <v>533</v>
      </c>
    </row>
    <row r="338" spans="1:12">
      <c r="A338">
        <v>6734427</v>
      </c>
      <c r="B338" t="s">
        <v>358</v>
      </c>
      <c r="C338" t="s">
        <v>120</v>
      </c>
      <c r="D338" t="s">
        <v>121</v>
      </c>
      <c r="E338">
        <v>45433</v>
      </c>
      <c r="F338" t="s">
        <v>67</v>
      </c>
      <c r="G338" s="16">
        <v>300</v>
      </c>
      <c r="H338" s="16">
        <v>4492200</v>
      </c>
      <c r="I338" s="16">
        <v>134766000</v>
      </c>
      <c r="K338" s="29" t="str">
        <f t="shared" si="7"/>
        <v>Спир</v>
      </c>
      <c r="L338" s="29" t="s">
        <v>533</v>
      </c>
    </row>
    <row r="339" spans="1:12">
      <c r="A339">
        <v>6732088</v>
      </c>
      <c r="B339" t="s">
        <v>401</v>
      </c>
      <c r="C339" t="s">
        <v>53</v>
      </c>
      <c r="D339" t="s">
        <v>54</v>
      </c>
      <c r="E339">
        <v>18521</v>
      </c>
      <c r="F339" t="s">
        <v>52</v>
      </c>
      <c r="G339" s="16">
        <v>300</v>
      </c>
      <c r="H339" s="16">
        <v>5500000</v>
      </c>
      <c r="I339" s="16">
        <v>16500000</v>
      </c>
      <c r="K339" s="29" t="str">
        <f t="shared" si="7"/>
        <v>Бард</v>
      </c>
      <c r="L339" s="29" t="s">
        <v>533</v>
      </c>
    </row>
    <row r="340" spans="1:12">
      <c r="A340">
        <v>6732087</v>
      </c>
      <c r="B340" t="s">
        <v>401</v>
      </c>
      <c r="C340" t="s">
        <v>50</v>
      </c>
      <c r="D340" t="s">
        <v>51</v>
      </c>
      <c r="E340">
        <v>18521</v>
      </c>
      <c r="F340" t="s">
        <v>52</v>
      </c>
      <c r="G340" s="16">
        <v>300</v>
      </c>
      <c r="H340" s="16">
        <v>5500205</v>
      </c>
      <c r="I340" s="16">
        <v>16500615</v>
      </c>
      <c r="K340" s="29" t="str">
        <f t="shared" si="7"/>
        <v>Бард</v>
      </c>
      <c r="L340" s="29" t="s">
        <v>533</v>
      </c>
    </row>
    <row r="341" spans="1:12">
      <c r="A341">
        <v>6732053</v>
      </c>
      <c r="B341" t="s">
        <v>401</v>
      </c>
      <c r="C341" t="s">
        <v>148</v>
      </c>
      <c r="D341" t="s">
        <v>149</v>
      </c>
      <c r="E341">
        <v>45285</v>
      </c>
      <c r="F341" t="s">
        <v>66</v>
      </c>
      <c r="G341" s="16">
        <v>110</v>
      </c>
      <c r="H341" s="16">
        <v>3556000</v>
      </c>
      <c r="I341" s="16">
        <v>39116000</v>
      </c>
      <c r="K341" s="29" t="str">
        <f t="shared" si="7"/>
        <v>Спир</v>
      </c>
      <c r="L341" s="29" t="s">
        <v>533</v>
      </c>
    </row>
    <row r="342" spans="1:12">
      <c r="A342">
        <v>6732052</v>
      </c>
      <c r="B342" t="s">
        <v>401</v>
      </c>
      <c r="C342" t="s">
        <v>321</v>
      </c>
      <c r="D342" t="s">
        <v>328</v>
      </c>
      <c r="E342">
        <v>45285</v>
      </c>
      <c r="F342" t="s">
        <v>66</v>
      </c>
      <c r="G342" s="16">
        <v>40</v>
      </c>
      <c r="H342" s="16">
        <v>3556000</v>
      </c>
      <c r="I342" s="16">
        <v>14224000</v>
      </c>
      <c r="K342" s="29" t="str">
        <f t="shared" si="7"/>
        <v>Спир</v>
      </c>
      <c r="L342" s="29" t="s">
        <v>533</v>
      </c>
    </row>
    <row r="343" spans="1:12">
      <c r="A343">
        <v>6731267</v>
      </c>
      <c r="B343" t="s">
        <v>402</v>
      </c>
      <c r="C343" t="s">
        <v>218</v>
      </c>
      <c r="D343" t="s">
        <v>219</v>
      </c>
      <c r="E343">
        <v>45433</v>
      </c>
      <c r="F343" t="s">
        <v>67</v>
      </c>
      <c r="G343" s="16">
        <v>450</v>
      </c>
      <c r="H343" s="16">
        <v>4491311</v>
      </c>
      <c r="I343" s="16">
        <v>202108995</v>
      </c>
      <c r="K343" s="29" t="str">
        <f t="shared" si="7"/>
        <v>Спир</v>
      </c>
      <c r="L343" s="29" t="s">
        <v>533</v>
      </c>
    </row>
    <row r="344" spans="1:12">
      <c r="A344">
        <v>6731240</v>
      </c>
      <c r="B344" t="s">
        <v>402</v>
      </c>
      <c r="C344" t="s">
        <v>232</v>
      </c>
      <c r="D344" t="s">
        <v>233</v>
      </c>
      <c r="E344">
        <v>45284</v>
      </c>
      <c r="F344" t="s">
        <v>65</v>
      </c>
      <c r="G344" s="16">
        <v>200</v>
      </c>
      <c r="H344" s="16">
        <v>3589777</v>
      </c>
      <c r="I344" s="16">
        <v>71795540</v>
      </c>
      <c r="K344" s="29" t="str">
        <f t="shared" si="7"/>
        <v>Спир</v>
      </c>
      <c r="L344" s="29" t="s">
        <v>533</v>
      </c>
    </row>
    <row r="345" spans="1:12">
      <c r="A345">
        <v>6729602</v>
      </c>
      <c r="B345" t="s">
        <v>402</v>
      </c>
      <c r="C345" t="s">
        <v>53</v>
      </c>
      <c r="D345" t="s">
        <v>54</v>
      </c>
      <c r="E345">
        <v>18521</v>
      </c>
      <c r="F345" t="s">
        <v>52</v>
      </c>
      <c r="G345" s="16">
        <v>600</v>
      </c>
      <c r="H345" s="16">
        <v>5500000</v>
      </c>
      <c r="I345" s="16">
        <v>33000000</v>
      </c>
      <c r="K345" s="29" t="str">
        <f t="shared" si="7"/>
        <v>Бард</v>
      </c>
      <c r="L345" s="29" t="s">
        <v>533</v>
      </c>
    </row>
    <row r="346" spans="1:12">
      <c r="A346">
        <v>6729572</v>
      </c>
      <c r="B346" t="s">
        <v>402</v>
      </c>
      <c r="C346" t="s">
        <v>148</v>
      </c>
      <c r="D346" t="s">
        <v>149</v>
      </c>
      <c r="E346">
        <v>45285</v>
      </c>
      <c r="F346" t="s">
        <v>66</v>
      </c>
      <c r="G346" s="16">
        <v>3100</v>
      </c>
      <c r="H346" s="16">
        <v>3556555</v>
      </c>
      <c r="I346" s="16">
        <v>1102532050</v>
      </c>
      <c r="K346" s="29" t="str">
        <f t="shared" si="7"/>
        <v>Спир</v>
      </c>
      <c r="L346" s="29" t="s">
        <v>533</v>
      </c>
    </row>
    <row r="347" spans="1:12">
      <c r="A347">
        <v>6729571</v>
      </c>
      <c r="B347" t="s">
        <v>402</v>
      </c>
      <c r="C347" t="s">
        <v>403</v>
      </c>
      <c r="D347" t="s">
        <v>404</v>
      </c>
      <c r="E347">
        <v>45285</v>
      </c>
      <c r="F347" t="s">
        <v>66</v>
      </c>
      <c r="G347" s="16">
        <v>1200</v>
      </c>
      <c r="H347" s="16">
        <v>3557777</v>
      </c>
      <c r="I347" s="16">
        <v>426933240</v>
      </c>
      <c r="K347" s="29" t="str">
        <f t="shared" si="7"/>
        <v>Спир</v>
      </c>
      <c r="L347" s="29" t="s">
        <v>533</v>
      </c>
    </row>
    <row r="348" spans="1:12">
      <c r="A348">
        <v>6728773</v>
      </c>
      <c r="B348" t="s">
        <v>359</v>
      </c>
      <c r="C348" t="s">
        <v>291</v>
      </c>
      <c r="D348" t="s">
        <v>292</v>
      </c>
      <c r="E348">
        <v>45433</v>
      </c>
      <c r="F348" t="s">
        <v>67</v>
      </c>
      <c r="G348" s="16">
        <v>90</v>
      </c>
      <c r="H348" s="16">
        <v>4491333</v>
      </c>
      <c r="I348" s="16">
        <v>40421997</v>
      </c>
      <c r="K348" s="29" t="str">
        <f t="shared" si="7"/>
        <v>Спир</v>
      </c>
      <c r="L348" s="29" t="s">
        <v>533</v>
      </c>
    </row>
    <row r="349" spans="1:12">
      <c r="A349">
        <v>6728772</v>
      </c>
      <c r="B349" t="s">
        <v>359</v>
      </c>
      <c r="C349" t="s">
        <v>102</v>
      </c>
      <c r="D349" t="s">
        <v>103</v>
      </c>
      <c r="E349">
        <v>45433</v>
      </c>
      <c r="F349" t="s">
        <v>67</v>
      </c>
      <c r="G349" s="16">
        <v>80</v>
      </c>
      <c r="H349" s="16">
        <v>4491500</v>
      </c>
      <c r="I349" s="16">
        <v>35932000</v>
      </c>
      <c r="K349" s="29" t="str">
        <f t="shared" si="7"/>
        <v>Спир</v>
      </c>
      <c r="L349" s="29" t="s">
        <v>533</v>
      </c>
    </row>
    <row r="350" spans="1:12">
      <c r="A350">
        <v>6728757</v>
      </c>
      <c r="B350" t="s">
        <v>359</v>
      </c>
      <c r="C350" t="s">
        <v>74</v>
      </c>
      <c r="D350" t="s">
        <v>75</v>
      </c>
      <c r="E350">
        <v>45284</v>
      </c>
      <c r="F350" t="s">
        <v>65</v>
      </c>
      <c r="G350" s="16">
        <v>20</v>
      </c>
      <c r="H350" s="16">
        <v>3590099</v>
      </c>
      <c r="I350" s="16">
        <v>7180198</v>
      </c>
      <c r="K350" s="29" t="str">
        <f t="shared" si="7"/>
        <v>Спир</v>
      </c>
      <c r="L350" s="29" t="s">
        <v>533</v>
      </c>
    </row>
    <row r="351" spans="1:12">
      <c r="A351">
        <v>6728755</v>
      </c>
      <c r="B351" t="s">
        <v>359</v>
      </c>
      <c r="C351" t="s">
        <v>321</v>
      </c>
      <c r="D351" t="s">
        <v>328</v>
      </c>
      <c r="E351">
        <v>45285</v>
      </c>
      <c r="F351" t="s">
        <v>66</v>
      </c>
      <c r="G351" s="16">
        <v>60</v>
      </c>
      <c r="H351" s="16">
        <v>3556000</v>
      </c>
      <c r="I351" s="16">
        <v>21336000</v>
      </c>
      <c r="K351" s="29" t="str">
        <f t="shared" si="7"/>
        <v>Спир</v>
      </c>
      <c r="L351" s="29" t="s">
        <v>533</v>
      </c>
    </row>
    <row r="352" spans="1:12">
      <c r="A352">
        <v>6728754</v>
      </c>
      <c r="B352" t="s">
        <v>359</v>
      </c>
      <c r="C352" t="s">
        <v>100</v>
      </c>
      <c r="D352" t="s">
        <v>101</v>
      </c>
      <c r="E352">
        <v>45285</v>
      </c>
      <c r="F352" t="s">
        <v>66</v>
      </c>
      <c r="G352" s="16">
        <v>400</v>
      </c>
      <c r="H352" s="16">
        <v>3557111</v>
      </c>
      <c r="I352" s="16">
        <v>142284440</v>
      </c>
      <c r="K352" s="29" t="str">
        <f t="shared" si="7"/>
        <v>Спир</v>
      </c>
      <c r="L352" s="29" t="s">
        <v>533</v>
      </c>
    </row>
    <row r="353" spans="1:12">
      <c r="A353">
        <v>6728341</v>
      </c>
      <c r="B353" t="s">
        <v>359</v>
      </c>
      <c r="C353" t="s">
        <v>92</v>
      </c>
      <c r="D353" t="s">
        <v>93</v>
      </c>
      <c r="E353">
        <v>78261</v>
      </c>
      <c r="F353" t="s">
        <v>279</v>
      </c>
      <c r="G353" s="16">
        <v>4100</v>
      </c>
      <c r="H353" s="16">
        <v>35560000</v>
      </c>
      <c r="I353" s="16">
        <v>145796000</v>
      </c>
      <c r="K353" s="29" t="str">
        <f t="shared" si="7"/>
        <v>Спир</v>
      </c>
      <c r="L353" s="29" t="s">
        <v>533</v>
      </c>
    </row>
    <row r="354" spans="1:12">
      <c r="A354">
        <v>6727285</v>
      </c>
      <c r="B354" t="s">
        <v>359</v>
      </c>
      <c r="C354" t="s">
        <v>53</v>
      </c>
      <c r="D354" t="s">
        <v>54</v>
      </c>
      <c r="E354">
        <v>18521</v>
      </c>
      <c r="F354" t="s">
        <v>52</v>
      </c>
      <c r="G354" s="16">
        <v>500</v>
      </c>
      <c r="H354" s="16">
        <v>5500000</v>
      </c>
      <c r="I354" s="16">
        <v>27500000</v>
      </c>
      <c r="K354" s="29" t="str">
        <f t="shared" si="7"/>
        <v>Бард</v>
      </c>
      <c r="L354" s="29" t="s">
        <v>533</v>
      </c>
    </row>
    <row r="355" spans="1:12">
      <c r="A355">
        <v>6727284</v>
      </c>
      <c r="B355" t="s">
        <v>359</v>
      </c>
      <c r="C355" t="s">
        <v>139</v>
      </c>
      <c r="D355" t="s">
        <v>62</v>
      </c>
      <c r="E355">
        <v>18521</v>
      </c>
      <c r="F355" t="s">
        <v>52</v>
      </c>
      <c r="G355" s="16">
        <v>100</v>
      </c>
      <c r="H355" s="16">
        <v>5500005</v>
      </c>
      <c r="I355" s="16">
        <v>5500005</v>
      </c>
      <c r="K355" s="29" t="str">
        <f t="shared" si="7"/>
        <v>Бард</v>
      </c>
      <c r="L355" s="29" t="s">
        <v>533</v>
      </c>
    </row>
    <row r="356" spans="1:12">
      <c r="A356">
        <v>6727278</v>
      </c>
      <c r="B356" t="s">
        <v>359</v>
      </c>
      <c r="C356" t="s">
        <v>91</v>
      </c>
      <c r="D356" t="s">
        <v>80</v>
      </c>
      <c r="E356">
        <v>45433</v>
      </c>
      <c r="F356" t="s">
        <v>67</v>
      </c>
      <c r="G356" s="16">
        <v>100</v>
      </c>
      <c r="H356" s="16">
        <v>4491500</v>
      </c>
      <c r="I356" s="16">
        <v>44915000</v>
      </c>
      <c r="K356" s="29" t="str">
        <f t="shared" si="7"/>
        <v>Спир</v>
      </c>
      <c r="L356" s="29" t="s">
        <v>533</v>
      </c>
    </row>
    <row r="357" spans="1:12">
      <c r="A357">
        <v>6727277</v>
      </c>
      <c r="B357" t="s">
        <v>359</v>
      </c>
      <c r="C357" t="s">
        <v>259</v>
      </c>
      <c r="D357" t="s">
        <v>260</v>
      </c>
      <c r="E357">
        <v>45433</v>
      </c>
      <c r="F357" t="s">
        <v>67</v>
      </c>
      <c r="G357" s="16">
        <v>10</v>
      </c>
      <c r="H357" s="16">
        <v>4491600</v>
      </c>
      <c r="I357" s="16">
        <v>4491600</v>
      </c>
      <c r="K357" s="29" t="str">
        <f t="shared" si="7"/>
        <v>Спир</v>
      </c>
      <c r="L357" s="29" t="s">
        <v>533</v>
      </c>
    </row>
    <row r="358" spans="1:12">
      <c r="A358">
        <v>6727276</v>
      </c>
      <c r="B358" t="s">
        <v>359</v>
      </c>
      <c r="C358" t="s">
        <v>343</v>
      </c>
      <c r="D358" t="s">
        <v>344</v>
      </c>
      <c r="E358">
        <v>45433</v>
      </c>
      <c r="F358" t="s">
        <v>67</v>
      </c>
      <c r="G358" s="16">
        <v>220</v>
      </c>
      <c r="H358" s="16">
        <v>4492000</v>
      </c>
      <c r="I358" s="16">
        <v>98824000</v>
      </c>
      <c r="K358" s="29" t="str">
        <f t="shared" si="7"/>
        <v>Спир</v>
      </c>
      <c r="L358" s="29" t="s">
        <v>533</v>
      </c>
    </row>
    <row r="359" spans="1:12">
      <c r="A359">
        <v>6727258</v>
      </c>
      <c r="B359" t="s">
        <v>359</v>
      </c>
      <c r="C359" t="s">
        <v>92</v>
      </c>
      <c r="D359" t="s">
        <v>93</v>
      </c>
      <c r="E359">
        <v>45284</v>
      </c>
      <c r="F359" t="s">
        <v>65</v>
      </c>
      <c r="G359" s="16">
        <v>4320</v>
      </c>
      <c r="H359" s="16">
        <v>3589040</v>
      </c>
      <c r="I359" s="16">
        <v>1550465280</v>
      </c>
      <c r="K359" s="29" t="str">
        <f t="shared" si="7"/>
        <v>Спир</v>
      </c>
      <c r="L359" s="29" t="s">
        <v>533</v>
      </c>
    </row>
    <row r="360" spans="1:12">
      <c r="A360">
        <v>6726483</v>
      </c>
      <c r="B360" t="s">
        <v>360</v>
      </c>
      <c r="C360" t="s">
        <v>144</v>
      </c>
      <c r="D360" t="s">
        <v>145</v>
      </c>
      <c r="E360">
        <v>45433</v>
      </c>
      <c r="F360" t="s">
        <v>67</v>
      </c>
      <c r="G360" s="16">
        <v>100</v>
      </c>
      <c r="H360" s="16">
        <v>4491222</v>
      </c>
      <c r="I360" s="16">
        <v>44912220</v>
      </c>
      <c r="K360" s="29" t="str">
        <f t="shared" si="7"/>
        <v>Спир</v>
      </c>
      <c r="L360" s="29" t="s">
        <v>533</v>
      </c>
    </row>
    <row r="361" spans="1:12">
      <c r="A361">
        <v>6726131</v>
      </c>
      <c r="B361" t="s">
        <v>360</v>
      </c>
      <c r="C361" t="s">
        <v>208</v>
      </c>
      <c r="D361" t="s">
        <v>209</v>
      </c>
      <c r="E361">
        <v>78261</v>
      </c>
      <c r="F361" t="s">
        <v>279</v>
      </c>
      <c r="G361" s="16">
        <v>6100</v>
      </c>
      <c r="H361" s="16">
        <v>35560000</v>
      </c>
      <c r="I361" s="16">
        <v>216916000</v>
      </c>
      <c r="K361" s="29" t="str">
        <f t="shared" si="7"/>
        <v>Спир</v>
      </c>
      <c r="L361" s="29" t="s">
        <v>533</v>
      </c>
    </row>
    <row r="362" spans="1:12">
      <c r="A362">
        <v>6725321</v>
      </c>
      <c r="B362" t="s">
        <v>360</v>
      </c>
      <c r="C362" t="s">
        <v>53</v>
      </c>
      <c r="D362" t="s">
        <v>54</v>
      </c>
      <c r="E362">
        <v>18521</v>
      </c>
      <c r="F362" t="s">
        <v>52</v>
      </c>
      <c r="G362" s="16">
        <v>500</v>
      </c>
      <c r="H362" s="16">
        <v>5500000</v>
      </c>
      <c r="I362" s="16">
        <v>27500000</v>
      </c>
      <c r="K362" s="29" t="str">
        <f t="shared" si="7"/>
        <v>Бард</v>
      </c>
      <c r="L362" s="29" t="s">
        <v>533</v>
      </c>
    </row>
    <row r="363" spans="1:12">
      <c r="A363">
        <v>6725320</v>
      </c>
      <c r="B363" t="s">
        <v>360</v>
      </c>
      <c r="C363" t="s">
        <v>269</v>
      </c>
      <c r="D363" t="s">
        <v>270</v>
      </c>
      <c r="E363">
        <v>18521</v>
      </c>
      <c r="F363" t="s">
        <v>52</v>
      </c>
      <c r="G363" s="16">
        <v>100</v>
      </c>
      <c r="H363" s="16">
        <v>5501000</v>
      </c>
      <c r="I363" s="16">
        <v>5501000</v>
      </c>
      <c r="K363" s="29" t="str">
        <f t="shared" si="7"/>
        <v>Бард</v>
      </c>
      <c r="L363" s="29" t="s">
        <v>533</v>
      </c>
    </row>
    <row r="364" spans="1:12">
      <c r="A364">
        <v>6724511</v>
      </c>
      <c r="B364" t="s">
        <v>405</v>
      </c>
      <c r="C364" t="s">
        <v>53</v>
      </c>
      <c r="D364" t="s">
        <v>54</v>
      </c>
      <c r="E364">
        <v>18521</v>
      </c>
      <c r="F364" t="s">
        <v>52</v>
      </c>
      <c r="G364" s="16">
        <v>600</v>
      </c>
      <c r="H364" s="16">
        <v>5500000</v>
      </c>
      <c r="I364" s="16">
        <v>33000000</v>
      </c>
      <c r="K364" s="29" t="str">
        <f t="shared" si="7"/>
        <v>Бард</v>
      </c>
      <c r="L364" s="29" t="s">
        <v>533</v>
      </c>
    </row>
    <row r="365" spans="1:12">
      <c r="A365">
        <v>6724487</v>
      </c>
      <c r="B365" t="s">
        <v>405</v>
      </c>
      <c r="C365" t="s">
        <v>140</v>
      </c>
      <c r="D365" t="s">
        <v>141</v>
      </c>
      <c r="E365">
        <v>45285</v>
      </c>
      <c r="F365" t="s">
        <v>66</v>
      </c>
      <c r="G365" s="16">
        <v>100</v>
      </c>
      <c r="H365" s="16">
        <v>3556000</v>
      </c>
      <c r="I365" s="16">
        <v>35560000</v>
      </c>
      <c r="K365" s="29" t="str">
        <f t="shared" si="7"/>
        <v>Спир</v>
      </c>
      <c r="L365" s="29" t="s">
        <v>533</v>
      </c>
    </row>
    <row r="366" spans="1:12">
      <c r="A366">
        <v>6723329</v>
      </c>
      <c r="B366" t="s">
        <v>405</v>
      </c>
      <c r="C366" t="s">
        <v>406</v>
      </c>
      <c r="D366" t="s">
        <v>407</v>
      </c>
      <c r="E366">
        <v>18521</v>
      </c>
      <c r="F366" t="s">
        <v>52</v>
      </c>
      <c r="G366" s="16">
        <v>600</v>
      </c>
      <c r="H366" s="16">
        <v>5500000</v>
      </c>
      <c r="I366" s="16">
        <v>33000000</v>
      </c>
      <c r="K366" s="29" t="str">
        <f t="shared" si="7"/>
        <v>Бард</v>
      </c>
      <c r="L366" s="29" t="s">
        <v>533</v>
      </c>
    </row>
    <row r="367" spans="1:12">
      <c r="A367">
        <v>6723320</v>
      </c>
      <c r="B367" t="s">
        <v>405</v>
      </c>
      <c r="C367" t="s">
        <v>132</v>
      </c>
      <c r="D367" t="s">
        <v>133</v>
      </c>
      <c r="E367">
        <v>45433</v>
      </c>
      <c r="F367" t="s">
        <v>67</v>
      </c>
      <c r="G367" s="16">
        <v>100</v>
      </c>
      <c r="H367" s="16">
        <v>4491202</v>
      </c>
      <c r="I367" s="16">
        <v>44912020</v>
      </c>
      <c r="K367" s="29" t="str">
        <f t="shared" si="7"/>
        <v>Спир</v>
      </c>
      <c r="L367" s="29" t="s">
        <v>533</v>
      </c>
    </row>
    <row r="368" spans="1:12">
      <c r="A368">
        <v>6723319</v>
      </c>
      <c r="B368" t="s">
        <v>405</v>
      </c>
      <c r="C368" t="s">
        <v>322</v>
      </c>
      <c r="D368" t="s">
        <v>329</v>
      </c>
      <c r="E368">
        <v>45433</v>
      </c>
      <c r="F368" t="s">
        <v>67</v>
      </c>
      <c r="G368" s="16">
        <v>200</v>
      </c>
      <c r="H368" s="16">
        <v>4492000</v>
      </c>
      <c r="I368" s="16">
        <v>89840000</v>
      </c>
      <c r="K368" s="29" t="str">
        <f t="shared" si="7"/>
        <v>Спир</v>
      </c>
      <c r="L368" s="29" t="s">
        <v>533</v>
      </c>
    </row>
    <row r="369" spans="1:12">
      <c r="A369">
        <v>6722413</v>
      </c>
      <c r="B369" t="s">
        <v>408</v>
      </c>
      <c r="C369" t="s">
        <v>326</v>
      </c>
      <c r="D369" t="s">
        <v>333</v>
      </c>
      <c r="E369">
        <v>45285</v>
      </c>
      <c r="F369" t="s">
        <v>66</v>
      </c>
      <c r="G369" s="16">
        <v>20</v>
      </c>
      <c r="H369" s="16">
        <v>3556000</v>
      </c>
      <c r="I369" s="16">
        <v>7112000</v>
      </c>
      <c r="K369" s="29" t="str">
        <f t="shared" si="7"/>
        <v>Спир</v>
      </c>
      <c r="L369" s="29" t="s">
        <v>533</v>
      </c>
    </row>
    <row r="370" spans="1:12">
      <c r="A370">
        <v>6722412</v>
      </c>
      <c r="B370" t="s">
        <v>408</v>
      </c>
      <c r="C370" t="s">
        <v>265</v>
      </c>
      <c r="D370" t="s">
        <v>266</v>
      </c>
      <c r="E370">
        <v>45285</v>
      </c>
      <c r="F370" t="s">
        <v>66</v>
      </c>
      <c r="G370" s="16">
        <v>100</v>
      </c>
      <c r="H370" s="16">
        <v>3556080</v>
      </c>
      <c r="I370" s="16">
        <v>35560800</v>
      </c>
      <c r="K370" s="29" t="str">
        <f t="shared" si="7"/>
        <v>Спир</v>
      </c>
      <c r="L370" s="29" t="s">
        <v>533</v>
      </c>
    </row>
    <row r="371" spans="1:12">
      <c r="A371">
        <v>6721997</v>
      </c>
      <c r="B371" t="s">
        <v>408</v>
      </c>
      <c r="C371" t="s">
        <v>283</v>
      </c>
      <c r="D371" t="s">
        <v>284</v>
      </c>
      <c r="E371">
        <v>78261</v>
      </c>
      <c r="F371" t="s">
        <v>279</v>
      </c>
      <c r="G371" s="16">
        <v>4400</v>
      </c>
      <c r="H371" s="16">
        <v>35560000</v>
      </c>
      <c r="I371" s="16">
        <v>156464000</v>
      </c>
      <c r="K371" s="29" t="str">
        <f t="shared" si="7"/>
        <v>Спир</v>
      </c>
      <c r="L371" s="29" t="s">
        <v>533</v>
      </c>
    </row>
    <row r="372" spans="1:12">
      <c r="A372">
        <v>6721996</v>
      </c>
      <c r="B372" t="s">
        <v>408</v>
      </c>
      <c r="C372" t="s">
        <v>283</v>
      </c>
      <c r="D372" t="s">
        <v>284</v>
      </c>
      <c r="E372">
        <v>78261</v>
      </c>
      <c r="F372" t="s">
        <v>279</v>
      </c>
      <c r="G372" s="16">
        <v>4400</v>
      </c>
      <c r="H372" s="16">
        <v>35560000</v>
      </c>
      <c r="I372" s="16">
        <v>156464000</v>
      </c>
      <c r="K372" s="29" t="str">
        <f t="shared" si="7"/>
        <v>Спир</v>
      </c>
      <c r="L372" s="29" t="s">
        <v>533</v>
      </c>
    </row>
    <row r="373" spans="1:12">
      <c r="A373">
        <v>6721287</v>
      </c>
      <c r="B373" t="s">
        <v>408</v>
      </c>
      <c r="C373" t="s">
        <v>53</v>
      </c>
      <c r="D373" t="s">
        <v>54</v>
      </c>
      <c r="E373">
        <v>18521</v>
      </c>
      <c r="F373" t="s">
        <v>52</v>
      </c>
      <c r="G373" s="16">
        <v>700</v>
      </c>
      <c r="H373" s="16">
        <v>5500000</v>
      </c>
      <c r="I373" s="16">
        <v>38500000</v>
      </c>
      <c r="K373" s="29" t="str">
        <f t="shared" si="7"/>
        <v>Бард</v>
      </c>
      <c r="L373" s="29" t="s">
        <v>533</v>
      </c>
    </row>
    <row r="374" spans="1:12">
      <c r="A374">
        <v>6721286</v>
      </c>
      <c r="B374" t="s">
        <v>408</v>
      </c>
      <c r="C374" t="s">
        <v>269</v>
      </c>
      <c r="D374" t="s">
        <v>270</v>
      </c>
      <c r="E374">
        <v>18521</v>
      </c>
      <c r="F374" t="s">
        <v>52</v>
      </c>
      <c r="G374" s="16">
        <v>100</v>
      </c>
      <c r="H374" s="16">
        <v>5501000</v>
      </c>
      <c r="I374" s="16">
        <v>5501000</v>
      </c>
      <c r="K374" s="29" t="str">
        <f t="shared" si="7"/>
        <v>Бард</v>
      </c>
      <c r="L374" s="29" t="s">
        <v>533</v>
      </c>
    </row>
    <row r="375" spans="1:12">
      <c r="A375">
        <v>6721254</v>
      </c>
      <c r="B375" t="s">
        <v>408</v>
      </c>
      <c r="C375" t="s">
        <v>87</v>
      </c>
      <c r="D375" t="s">
        <v>88</v>
      </c>
      <c r="E375">
        <v>45285</v>
      </c>
      <c r="F375" t="s">
        <v>66</v>
      </c>
      <c r="G375" s="16">
        <v>600</v>
      </c>
      <c r="H375" s="16">
        <v>3556007</v>
      </c>
      <c r="I375" s="16">
        <v>213360420</v>
      </c>
      <c r="K375" s="29" t="str">
        <f t="shared" si="7"/>
        <v>Спир</v>
      </c>
      <c r="L375" s="29" t="s">
        <v>533</v>
      </c>
    </row>
    <row r="376" spans="1:12">
      <c r="A376">
        <v>6719192</v>
      </c>
      <c r="B376" t="s">
        <v>409</v>
      </c>
      <c r="C376" t="s">
        <v>53</v>
      </c>
      <c r="D376" t="s">
        <v>54</v>
      </c>
      <c r="E376">
        <v>18521</v>
      </c>
      <c r="F376" t="s">
        <v>52</v>
      </c>
      <c r="G376" s="16">
        <v>1000</v>
      </c>
      <c r="H376" s="16">
        <v>5500000</v>
      </c>
      <c r="I376" s="16">
        <v>55000000</v>
      </c>
      <c r="K376" s="29" t="str">
        <f t="shared" si="7"/>
        <v>Бард</v>
      </c>
      <c r="L376" s="29" t="s">
        <v>533</v>
      </c>
    </row>
    <row r="377" spans="1:12">
      <c r="A377">
        <v>6719172</v>
      </c>
      <c r="B377" t="s">
        <v>409</v>
      </c>
      <c r="C377" t="s">
        <v>212</v>
      </c>
      <c r="D377" t="s">
        <v>213</v>
      </c>
      <c r="E377">
        <v>45433</v>
      </c>
      <c r="F377" t="s">
        <v>67</v>
      </c>
      <c r="G377" s="16">
        <v>40</v>
      </c>
      <c r="H377" s="16">
        <v>4491202</v>
      </c>
      <c r="I377" s="16">
        <v>17964808</v>
      </c>
      <c r="K377" s="29" t="str">
        <f t="shared" si="7"/>
        <v>Спир</v>
      </c>
      <c r="L377" s="29" t="s">
        <v>533</v>
      </c>
    </row>
    <row r="378" spans="1:12">
      <c r="A378">
        <v>6719145</v>
      </c>
      <c r="B378" t="s">
        <v>409</v>
      </c>
      <c r="C378" t="s">
        <v>326</v>
      </c>
      <c r="D378" t="s">
        <v>333</v>
      </c>
      <c r="E378">
        <v>45285</v>
      </c>
      <c r="F378" t="s">
        <v>66</v>
      </c>
      <c r="G378" s="16">
        <v>200</v>
      </c>
      <c r="H378" s="16">
        <v>3556000</v>
      </c>
      <c r="I378" s="16">
        <v>71120000</v>
      </c>
      <c r="K378" s="29" t="str">
        <f t="shared" si="7"/>
        <v>Спир</v>
      </c>
      <c r="L378" s="29" t="s">
        <v>533</v>
      </c>
    </row>
    <row r="379" spans="1:12">
      <c r="A379">
        <v>6719144</v>
      </c>
      <c r="B379" t="s">
        <v>409</v>
      </c>
      <c r="C379" t="s">
        <v>124</v>
      </c>
      <c r="D379" t="s">
        <v>125</v>
      </c>
      <c r="E379">
        <v>45285</v>
      </c>
      <c r="F379" t="s">
        <v>66</v>
      </c>
      <c r="G379" s="16">
        <v>70</v>
      </c>
      <c r="H379" s="16">
        <v>3556001</v>
      </c>
      <c r="I379" s="16">
        <v>24892007</v>
      </c>
      <c r="K379" s="29" t="str">
        <f t="shared" si="7"/>
        <v>Спир</v>
      </c>
      <c r="L379" s="29" t="s">
        <v>533</v>
      </c>
    </row>
    <row r="380" spans="1:12">
      <c r="A380">
        <v>6719143</v>
      </c>
      <c r="B380" t="s">
        <v>409</v>
      </c>
      <c r="C380" t="s">
        <v>320</v>
      </c>
      <c r="D380" t="s">
        <v>327</v>
      </c>
      <c r="E380">
        <v>45285</v>
      </c>
      <c r="F380" t="s">
        <v>66</v>
      </c>
      <c r="G380" s="16">
        <v>1170</v>
      </c>
      <c r="H380" s="16">
        <v>3556077</v>
      </c>
      <c r="I380" s="16">
        <v>416061009</v>
      </c>
      <c r="K380" s="29" t="str">
        <f t="shared" si="7"/>
        <v>Спир</v>
      </c>
      <c r="L380" s="29" t="s">
        <v>533</v>
      </c>
    </row>
    <row r="381" spans="1:12">
      <c r="A381">
        <v>6718483</v>
      </c>
      <c r="B381" t="s">
        <v>410</v>
      </c>
      <c r="C381" t="s">
        <v>208</v>
      </c>
      <c r="D381" t="s">
        <v>209</v>
      </c>
      <c r="E381">
        <v>78261</v>
      </c>
      <c r="F381" t="s">
        <v>279</v>
      </c>
      <c r="G381" s="16">
        <v>6100</v>
      </c>
      <c r="H381" s="16">
        <v>35600001</v>
      </c>
      <c r="I381" s="16">
        <v>217160006.09999999</v>
      </c>
      <c r="K381" s="29" t="str">
        <f t="shared" si="7"/>
        <v>Спир</v>
      </c>
      <c r="L381" s="29" t="s">
        <v>533</v>
      </c>
    </row>
    <row r="382" spans="1:12">
      <c r="A382">
        <v>6718176</v>
      </c>
      <c r="B382" t="s">
        <v>410</v>
      </c>
      <c r="C382" t="s">
        <v>411</v>
      </c>
      <c r="D382" t="s">
        <v>412</v>
      </c>
      <c r="E382">
        <v>45433</v>
      </c>
      <c r="F382" t="s">
        <v>67</v>
      </c>
      <c r="G382" s="16">
        <v>10</v>
      </c>
      <c r="H382" s="16">
        <v>4491200</v>
      </c>
      <c r="I382" s="16">
        <v>4491200</v>
      </c>
      <c r="K382" s="29" t="str">
        <f t="shared" si="7"/>
        <v>Спир</v>
      </c>
      <c r="L382" s="29" t="s">
        <v>533</v>
      </c>
    </row>
    <row r="383" spans="1:12">
      <c r="A383">
        <v>6718163</v>
      </c>
      <c r="B383" t="s">
        <v>410</v>
      </c>
      <c r="C383" t="s">
        <v>182</v>
      </c>
      <c r="D383" t="s">
        <v>183</v>
      </c>
      <c r="E383">
        <v>45285</v>
      </c>
      <c r="F383" t="s">
        <v>66</v>
      </c>
      <c r="G383" s="16">
        <v>200</v>
      </c>
      <c r="H383" s="16">
        <v>3556011</v>
      </c>
      <c r="I383" s="16">
        <v>71120220</v>
      </c>
      <c r="K383" s="29" t="str">
        <f t="shared" si="7"/>
        <v>Спир</v>
      </c>
      <c r="L383" s="29" t="s">
        <v>533</v>
      </c>
    </row>
    <row r="384" spans="1:12">
      <c r="A384">
        <v>6718162</v>
      </c>
      <c r="B384" t="s">
        <v>410</v>
      </c>
      <c r="C384" t="s">
        <v>293</v>
      </c>
      <c r="D384" t="s">
        <v>294</v>
      </c>
      <c r="E384">
        <v>45285</v>
      </c>
      <c r="F384" t="s">
        <v>66</v>
      </c>
      <c r="G384" s="16">
        <v>100</v>
      </c>
      <c r="H384" s="16">
        <v>3556015</v>
      </c>
      <c r="I384" s="16">
        <v>35560150</v>
      </c>
      <c r="K384" s="29" t="str">
        <f t="shared" si="7"/>
        <v>Спир</v>
      </c>
      <c r="L384" s="29" t="s">
        <v>533</v>
      </c>
    </row>
    <row r="385" spans="1:12">
      <c r="A385">
        <v>6716929</v>
      </c>
      <c r="B385" t="s">
        <v>410</v>
      </c>
      <c r="C385" t="s">
        <v>53</v>
      </c>
      <c r="D385" t="s">
        <v>54</v>
      </c>
      <c r="E385">
        <v>18521</v>
      </c>
      <c r="F385" t="s">
        <v>52</v>
      </c>
      <c r="G385" s="16">
        <v>300</v>
      </c>
      <c r="H385" s="16">
        <v>5500000</v>
      </c>
      <c r="I385" s="16">
        <v>16500000</v>
      </c>
      <c r="K385" s="29" t="str">
        <f t="shared" si="7"/>
        <v>Бард</v>
      </c>
      <c r="L385" s="29" t="s">
        <v>533</v>
      </c>
    </row>
    <row r="386" spans="1:12">
      <c r="A386">
        <v>6716928</v>
      </c>
      <c r="B386" t="s">
        <v>410</v>
      </c>
      <c r="C386" t="s">
        <v>50</v>
      </c>
      <c r="D386" t="s">
        <v>51</v>
      </c>
      <c r="E386">
        <v>18521</v>
      </c>
      <c r="F386" t="s">
        <v>52</v>
      </c>
      <c r="G386" s="16">
        <v>300</v>
      </c>
      <c r="H386" s="16">
        <v>5500205</v>
      </c>
      <c r="I386" s="16">
        <v>16500615</v>
      </c>
      <c r="K386" s="29" t="str">
        <f t="shared" si="7"/>
        <v>Бард</v>
      </c>
      <c r="L386" s="29" t="s">
        <v>533</v>
      </c>
    </row>
    <row r="387" spans="1:12">
      <c r="A387">
        <v>6716908</v>
      </c>
      <c r="B387" t="s">
        <v>410</v>
      </c>
      <c r="C387" t="s">
        <v>220</v>
      </c>
      <c r="D387" t="s">
        <v>221</v>
      </c>
      <c r="E387">
        <v>45433</v>
      </c>
      <c r="F387" t="s">
        <v>67</v>
      </c>
      <c r="G387" s="16">
        <v>300</v>
      </c>
      <c r="H387" s="16">
        <v>4491200</v>
      </c>
      <c r="I387" s="16">
        <v>134736000</v>
      </c>
      <c r="K387" s="29" t="str">
        <f t="shared" si="7"/>
        <v>Спир</v>
      </c>
      <c r="L387" s="29" t="s">
        <v>533</v>
      </c>
    </row>
    <row r="388" spans="1:12">
      <c r="A388">
        <v>6716885</v>
      </c>
      <c r="B388" t="s">
        <v>410</v>
      </c>
      <c r="C388" t="s">
        <v>214</v>
      </c>
      <c r="D388" t="s">
        <v>215</v>
      </c>
      <c r="E388">
        <v>45285</v>
      </c>
      <c r="F388" t="s">
        <v>66</v>
      </c>
      <c r="G388" s="16">
        <v>200</v>
      </c>
      <c r="H388" s="16">
        <v>3556000</v>
      </c>
      <c r="I388" s="16">
        <v>71120000</v>
      </c>
      <c r="K388" s="29" t="str">
        <f t="shared" si="7"/>
        <v>Спир</v>
      </c>
      <c r="L388" s="29" t="s">
        <v>533</v>
      </c>
    </row>
    <row r="389" spans="1:12">
      <c r="A389">
        <v>6715952</v>
      </c>
      <c r="B389" t="s">
        <v>413</v>
      </c>
      <c r="C389" t="s">
        <v>81</v>
      </c>
      <c r="D389" t="s">
        <v>82</v>
      </c>
      <c r="E389">
        <v>45285</v>
      </c>
      <c r="F389" t="s">
        <v>66</v>
      </c>
      <c r="G389" s="16">
        <v>50</v>
      </c>
      <c r="H389" s="16">
        <v>3556000</v>
      </c>
      <c r="I389" s="16">
        <v>17780000</v>
      </c>
      <c r="K389" s="29" t="str">
        <f t="shared" si="7"/>
        <v>Спир</v>
      </c>
      <c r="L389" s="29" t="s">
        <v>533</v>
      </c>
    </row>
    <row r="390" spans="1:12">
      <c r="A390">
        <v>6715951</v>
      </c>
      <c r="B390" t="s">
        <v>413</v>
      </c>
      <c r="C390" t="s">
        <v>289</v>
      </c>
      <c r="D390" t="s">
        <v>290</v>
      </c>
      <c r="E390">
        <v>45285</v>
      </c>
      <c r="F390" t="s">
        <v>66</v>
      </c>
      <c r="G390" s="16">
        <v>1000</v>
      </c>
      <c r="H390" s="16">
        <v>3556222</v>
      </c>
      <c r="I390" s="16">
        <v>355622200</v>
      </c>
      <c r="K390" s="29" t="str">
        <f t="shared" si="7"/>
        <v>Спир</v>
      </c>
      <c r="L390" s="29" t="s">
        <v>533</v>
      </c>
    </row>
    <row r="391" spans="1:12">
      <c r="A391">
        <v>6714680</v>
      </c>
      <c r="B391" t="s">
        <v>413</v>
      </c>
      <c r="C391" t="s">
        <v>116</v>
      </c>
      <c r="D391" t="s">
        <v>117</v>
      </c>
      <c r="E391">
        <v>45285</v>
      </c>
      <c r="F391" t="s">
        <v>66</v>
      </c>
      <c r="G391" s="16">
        <v>100</v>
      </c>
      <c r="H391" s="16">
        <v>3556222</v>
      </c>
      <c r="I391" s="16">
        <v>35562220</v>
      </c>
      <c r="K391" s="29" t="str">
        <f t="shared" ref="K391:K454" si="8">LEFT(F391,4)</f>
        <v>Спир</v>
      </c>
      <c r="L391" s="29" t="s">
        <v>533</v>
      </c>
    </row>
    <row r="392" spans="1:12">
      <c r="A392">
        <v>6713775</v>
      </c>
      <c r="B392" t="s">
        <v>414</v>
      </c>
      <c r="C392" t="s">
        <v>301</v>
      </c>
      <c r="D392" t="s">
        <v>302</v>
      </c>
      <c r="E392">
        <v>45433</v>
      </c>
      <c r="F392" t="s">
        <v>67</v>
      </c>
      <c r="G392" s="16">
        <v>300</v>
      </c>
      <c r="H392" s="16">
        <v>4491200</v>
      </c>
      <c r="I392" s="16">
        <v>134736000</v>
      </c>
      <c r="K392" s="29" t="str">
        <f t="shared" si="8"/>
        <v>Спир</v>
      </c>
      <c r="L392" s="29" t="s">
        <v>533</v>
      </c>
    </row>
    <row r="393" spans="1:12">
      <c r="A393">
        <v>6713762</v>
      </c>
      <c r="B393" t="s">
        <v>414</v>
      </c>
      <c r="C393" t="s">
        <v>415</v>
      </c>
      <c r="D393" t="s">
        <v>416</v>
      </c>
      <c r="E393">
        <v>45285</v>
      </c>
      <c r="F393" t="s">
        <v>66</v>
      </c>
      <c r="G393" s="16">
        <v>60</v>
      </c>
      <c r="H393" s="16">
        <v>3556000</v>
      </c>
      <c r="I393" s="16">
        <v>21336000</v>
      </c>
      <c r="K393" s="29" t="str">
        <f t="shared" si="8"/>
        <v>Спир</v>
      </c>
      <c r="L393" s="29" t="s">
        <v>533</v>
      </c>
    </row>
    <row r="394" spans="1:12">
      <c r="A394">
        <v>6712507</v>
      </c>
      <c r="B394" t="s">
        <v>414</v>
      </c>
      <c r="C394" t="s">
        <v>53</v>
      </c>
      <c r="D394" t="s">
        <v>54</v>
      </c>
      <c r="E394">
        <v>18521</v>
      </c>
      <c r="F394" t="s">
        <v>52</v>
      </c>
      <c r="G394" s="16">
        <v>600</v>
      </c>
      <c r="H394" s="16">
        <v>5500000</v>
      </c>
      <c r="I394" s="16">
        <v>33000000</v>
      </c>
      <c r="K394" s="29" t="str">
        <f t="shared" si="8"/>
        <v>Бард</v>
      </c>
      <c r="L394" s="29" t="s">
        <v>533</v>
      </c>
    </row>
    <row r="395" spans="1:12">
      <c r="A395">
        <v>6711515</v>
      </c>
      <c r="B395" t="s">
        <v>361</v>
      </c>
      <c r="C395" t="s">
        <v>140</v>
      </c>
      <c r="D395" t="s">
        <v>141</v>
      </c>
      <c r="E395">
        <v>9945285</v>
      </c>
      <c r="F395" t="s">
        <v>288</v>
      </c>
      <c r="G395" s="16">
        <v>100</v>
      </c>
      <c r="H395" s="16">
        <v>3556000</v>
      </c>
      <c r="I395" s="16">
        <v>35560000</v>
      </c>
      <c r="K395" s="29" t="str">
        <f t="shared" si="8"/>
        <v>Спир</v>
      </c>
      <c r="L395" s="29" t="s">
        <v>533</v>
      </c>
    </row>
    <row r="396" spans="1:12">
      <c r="A396">
        <v>6711148</v>
      </c>
      <c r="B396" t="s">
        <v>361</v>
      </c>
      <c r="C396" t="s">
        <v>92</v>
      </c>
      <c r="D396" t="s">
        <v>93</v>
      </c>
      <c r="E396">
        <v>54511</v>
      </c>
      <c r="F396" t="s">
        <v>181</v>
      </c>
      <c r="G396" s="16">
        <v>16000</v>
      </c>
      <c r="H396" s="16">
        <v>355600000</v>
      </c>
      <c r="I396" s="16">
        <v>568960000</v>
      </c>
      <c r="K396" s="29" t="str">
        <f t="shared" si="8"/>
        <v>Спир</v>
      </c>
      <c r="L396" s="29" t="s">
        <v>533</v>
      </c>
    </row>
    <row r="397" spans="1:12">
      <c r="A397">
        <v>6711083</v>
      </c>
      <c r="B397" t="s">
        <v>361</v>
      </c>
      <c r="C397" t="s">
        <v>208</v>
      </c>
      <c r="D397" t="s">
        <v>209</v>
      </c>
      <c r="E397">
        <v>78261</v>
      </c>
      <c r="F397" t="s">
        <v>279</v>
      </c>
      <c r="G397" s="16">
        <v>6100</v>
      </c>
      <c r="H397" s="16">
        <v>35560000</v>
      </c>
      <c r="I397" s="16">
        <v>216916000</v>
      </c>
      <c r="K397" s="29" t="str">
        <f t="shared" si="8"/>
        <v>Спир</v>
      </c>
      <c r="L397" s="29" t="s">
        <v>533</v>
      </c>
    </row>
    <row r="398" spans="1:12">
      <c r="A398">
        <v>6710290</v>
      </c>
      <c r="B398" t="s">
        <v>361</v>
      </c>
      <c r="C398" t="s">
        <v>53</v>
      </c>
      <c r="D398" t="s">
        <v>54</v>
      </c>
      <c r="E398">
        <v>18521</v>
      </c>
      <c r="F398" t="s">
        <v>52</v>
      </c>
      <c r="G398" s="16">
        <v>500</v>
      </c>
      <c r="H398" s="16">
        <v>5500000</v>
      </c>
      <c r="I398" s="16">
        <v>27500000</v>
      </c>
      <c r="K398" s="29" t="str">
        <f t="shared" si="8"/>
        <v>Бард</v>
      </c>
      <c r="L398" s="29" t="s">
        <v>533</v>
      </c>
    </row>
    <row r="399" spans="1:12">
      <c r="A399">
        <v>6710289</v>
      </c>
      <c r="B399" t="s">
        <v>361</v>
      </c>
      <c r="C399" t="s">
        <v>139</v>
      </c>
      <c r="D399" t="s">
        <v>62</v>
      </c>
      <c r="E399">
        <v>18521</v>
      </c>
      <c r="F399" t="s">
        <v>52</v>
      </c>
      <c r="G399" s="16">
        <v>100</v>
      </c>
      <c r="H399" s="16">
        <v>5500005</v>
      </c>
      <c r="I399" s="16">
        <v>5500005</v>
      </c>
      <c r="K399" s="29" t="str">
        <f t="shared" si="8"/>
        <v>Бард</v>
      </c>
      <c r="L399" s="29" t="s">
        <v>533</v>
      </c>
    </row>
    <row r="400" spans="1:12">
      <c r="A400">
        <v>6710266</v>
      </c>
      <c r="B400" t="s">
        <v>361</v>
      </c>
      <c r="C400" t="s">
        <v>417</v>
      </c>
      <c r="D400" t="s">
        <v>418</v>
      </c>
      <c r="E400">
        <v>45433</v>
      </c>
      <c r="F400" t="s">
        <v>67</v>
      </c>
      <c r="G400" s="16">
        <v>200</v>
      </c>
      <c r="H400" s="16">
        <v>4491201</v>
      </c>
      <c r="I400" s="16">
        <v>89824020</v>
      </c>
      <c r="K400" s="29" t="str">
        <f t="shared" si="8"/>
        <v>Спир</v>
      </c>
      <c r="L400" s="29" t="s">
        <v>533</v>
      </c>
    </row>
    <row r="401" spans="1:12">
      <c r="A401">
        <v>6709665</v>
      </c>
      <c r="B401" t="s">
        <v>419</v>
      </c>
      <c r="C401" t="s">
        <v>92</v>
      </c>
      <c r="D401" t="s">
        <v>93</v>
      </c>
      <c r="E401">
        <v>54511</v>
      </c>
      <c r="F401" t="s">
        <v>181</v>
      </c>
      <c r="G401" s="16">
        <v>1000</v>
      </c>
      <c r="H401" s="16">
        <v>355600000</v>
      </c>
      <c r="I401" s="16">
        <v>35560000</v>
      </c>
      <c r="K401" s="29" t="str">
        <f t="shared" si="8"/>
        <v>Спир</v>
      </c>
      <c r="L401" s="29" t="s">
        <v>533</v>
      </c>
    </row>
    <row r="402" spans="1:12">
      <c r="A402">
        <v>6709363</v>
      </c>
      <c r="B402" t="s">
        <v>419</v>
      </c>
      <c r="C402" t="s">
        <v>108</v>
      </c>
      <c r="D402" t="s">
        <v>109</v>
      </c>
      <c r="E402">
        <v>45284</v>
      </c>
      <c r="F402" t="s">
        <v>65</v>
      </c>
      <c r="G402" s="16">
        <v>3220</v>
      </c>
      <c r="H402" s="16">
        <v>3589999</v>
      </c>
      <c r="I402" s="16">
        <v>1155979678</v>
      </c>
      <c r="K402" s="29" t="str">
        <f t="shared" si="8"/>
        <v>Спир</v>
      </c>
      <c r="L402" s="29" t="s">
        <v>533</v>
      </c>
    </row>
    <row r="403" spans="1:12">
      <c r="A403">
        <v>6708067</v>
      </c>
      <c r="B403" t="s">
        <v>419</v>
      </c>
      <c r="C403" t="s">
        <v>53</v>
      </c>
      <c r="D403" t="s">
        <v>54</v>
      </c>
      <c r="E403">
        <v>18521</v>
      </c>
      <c r="F403" t="s">
        <v>52</v>
      </c>
      <c r="G403" s="16">
        <v>700</v>
      </c>
      <c r="H403" s="16">
        <v>5500000</v>
      </c>
      <c r="I403" s="16">
        <v>38500000</v>
      </c>
      <c r="K403" s="29" t="str">
        <f t="shared" si="8"/>
        <v>Бард</v>
      </c>
      <c r="L403" s="29" t="s">
        <v>533</v>
      </c>
    </row>
    <row r="404" spans="1:12">
      <c r="A404">
        <v>6708066</v>
      </c>
      <c r="B404" t="s">
        <v>419</v>
      </c>
      <c r="C404" t="s">
        <v>222</v>
      </c>
      <c r="D404" t="s">
        <v>223</v>
      </c>
      <c r="E404">
        <v>18521</v>
      </c>
      <c r="F404" t="s">
        <v>52</v>
      </c>
      <c r="G404" s="16">
        <v>100</v>
      </c>
      <c r="H404" s="16">
        <v>5501000</v>
      </c>
      <c r="I404" s="16">
        <v>5501000</v>
      </c>
      <c r="K404" s="29" t="str">
        <f t="shared" si="8"/>
        <v>Бард</v>
      </c>
      <c r="L404" s="29" t="s">
        <v>533</v>
      </c>
    </row>
    <row r="405" spans="1:12">
      <c r="A405">
        <v>6708024</v>
      </c>
      <c r="B405" t="s">
        <v>419</v>
      </c>
      <c r="C405" t="s">
        <v>214</v>
      </c>
      <c r="D405" t="s">
        <v>215</v>
      </c>
      <c r="E405">
        <v>45285</v>
      </c>
      <c r="F405" t="s">
        <v>66</v>
      </c>
      <c r="G405" s="16">
        <v>200</v>
      </c>
      <c r="H405" s="16">
        <v>3556000</v>
      </c>
      <c r="I405" s="16">
        <v>71120000</v>
      </c>
      <c r="K405" s="29" t="str">
        <f t="shared" si="8"/>
        <v>Спир</v>
      </c>
      <c r="L405" s="29" t="s">
        <v>533</v>
      </c>
    </row>
    <row r="406" spans="1:12">
      <c r="A406">
        <v>6708023</v>
      </c>
      <c r="B406" t="s">
        <v>419</v>
      </c>
      <c r="C406" t="s">
        <v>126</v>
      </c>
      <c r="D406" t="s">
        <v>127</v>
      </c>
      <c r="E406">
        <v>45285</v>
      </c>
      <c r="F406" t="s">
        <v>66</v>
      </c>
      <c r="G406" s="16">
        <v>300</v>
      </c>
      <c r="H406" s="16">
        <v>3556007</v>
      </c>
      <c r="I406" s="16">
        <v>106680210</v>
      </c>
      <c r="K406" s="29" t="str">
        <f t="shared" si="8"/>
        <v>Спир</v>
      </c>
      <c r="L406" s="29" t="s">
        <v>533</v>
      </c>
    </row>
    <row r="407" spans="1:12">
      <c r="A407">
        <v>6708022</v>
      </c>
      <c r="B407" t="s">
        <v>419</v>
      </c>
      <c r="C407" t="s">
        <v>76</v>
      </c>
      <c r="D407" t="s">
        <v>77</v>
      </c>
      <c r="E407">
        <v>45285</v>
      </c>
      <c r="F407" t="s">
        <v>66</v>
      </c>
      <c r="G407" s="16">
        <v>400</v>
      </c>
      <c r="H407" s="16">
        <v>3556200</v>
      </c>
      <c r="I407" s="16">
        <v>142248000</v>
      </c>
      <c r="K407" s="29" t="str">
        <f t="shared" si="8"/>
        <v>Спир</v>
      </c>
      <c r="L407" s="29" t="s">
        <v>533</v>
      </c>
    </row>
    <row r="408" spans="1:12">
      <c r="A408">
        <v>6708021</v>
      </c>
      <c r="B408" t="s">
        <v>419</v>
      </c>
      <c r="C408" t="s">
        <v>420</v>
      </c>
      <c r="D408" t="s">
        <v>421</v>
      </c>
      <c r="E408">
        <v>45285</v>
      </c>
      <c r="F408" t="s">
        <v>66</v>
      </c>
      <c r="G408" s="16">
        <v>50</v>
      </c>
      <c r="H408" s="16">
        <v>3560999</v>
      </c>
      <c r="I408" s="16">
        <v>17804995</v>
      </c>
      <c r="K408" s="29" t="str">
        <f t="shared" si="8"/>
        <v>Спир</v>
      </c>
      <c r="L408" s="29" t="s">
        <v>533</v>
      </c>
    </row>
    <row r="409" spans="1:12">
      <c r="A409">
        <v>6707361</v>
      </c>
      <c r="B409" t="s">
        <v>422</v>
      </c>
      <c r="C409" t="s">
        <v>208</v>
      </c>
      <c r="D409" t="s">
        <v>209</v>
      </c>
      <c r="E409">
        <v>78261</v>
      </c>
      <c r="F409" t="s">
        <v>279</v>
      </c>
      <c r="G409" s="16">
        <v>6100</v>
      </c>
      <c r="H409" s="16">
        <v>35560000</v>
      </c>
      <c r="I409" s="16">
        <v>216916000</v>
      </c>
      <c r="K409" s="29" t="str">
        <f t="shared" si="8"/>
        <v>Спир</v>
      </c>
      <c r="L409" s="29" t="s">
        <v>533</v>
      </c>
    </row>
    <row r="410" spans="1:12">
      <c r="A410">
        <v>6707127</v>
      </c>
      <c r="B410" t="s">
        <v>422</v>
      </c>
      <c r="C410" t="s">
        <v>144</v>
      </c>
      <c r="D410" t="s">
        <v>145</v>
      </c>
      <c r="E410">
        <v>45433</v>
      </c>
      <c r="F410" t="s">
        <v>67</v>
      </c>
      <c r="G410" s="16">
        <v>100</v>
      </c>
      <c r="H410" s="16">
        <v>4491222</v>
      </c>
      <c r="I410" s="16">
        <v>44912220</v>
      </c>
      <c r="K410" s="29" t="str">
        <f t="shared" si="8"/>
        <v>Спир</v>
      </c>
      <c r="L410" s="29" t="s">
        <v>533</v>
      </c>
    </row>
    <row r="411" spans="1:12">
      <c r="A411">
        <v>6705623</v>
      </c>
      <c r="B411" t="s">
        <v>422</v>
      </c>
      <c r="C411" t="s">
        <v>53</v>
      </c>
      <c r="D411" t="s">
        <v>54</v>
      </c>
      <c r="E411">
        <v>18521</v>
      </c>
      <c r="F411" t="s">
        <v>52</v>
      </c>
      <c r="G411" s="16">
        <v>100</v>
      </c>
      <c r="H411" s="16">
        <v>5500000</v>
      </c>
      <c r="I411" s="16">
        <v>5500000</v>
      </c>
      <c r="K411" s="29" t="str">
        <f t="shared" si="8"/>
        <v>Бард</v>
      </c>
      <c r="L411" s="29" t="s">
        <v>533</v>
      </c>
    </row>
    <row r="412" spans="1:12">
      <c r="A412">
        <v>6705622</v>
      </c>
      <c r="B412" t="s">
        <v>422</v>
      </c>
      <c r="C412" t="s">
        <v>50</v>
      </c>
      <c r="D412" t="s">
        <v>51</v>
      </c>
      <c r="E412">
        <v>18521</v>
      </c>
      <c r="F412" t="s">
        <v>52</v>
      </c>
      <c r="G412" s="16">
        <v>300</v>
      </c>
      <c r="H412" s="16">
        <v>5500205</v>
      </c>
      <c r="I412" s="16">
        <v>16500615</v>
      </c>
      <c r="K412" s="29" t="str">
        <f t="shared" si="8"/>
        <v>Бард</v>
      </c>
      <c r="L412" s="29" t="s">
        <v>533</v>
      </c>
    </row>
    <row r="413" spans="1:12">
      <c r="A413">
        <v>6705621</v>
      </c>
      <c r="B413" t="s">
        <v>422</v>
      </c>
      <c r="C413" t="s">
        <v>280</v>
      </c>
      <c r="D413" t="s">
        <v>281</v>
      </c>
      <c r="E413">
        <v>18521</v>
      </c>
      <c r="F413" t="s">
        <v>52</v>
      </c>
      <c r="G413" s="16">
        <v>100</v>
      </c>
      <c r="H413" s="16">
        <v>5525555</v>
      </c>
      <c r="I413" s="16">
        <v>5525555</v>
      </c>
      <c r="K413" s="29" t="str">
        <f t="shared" si="8"/>
        <v>Бард</v>
      </c>
      <c r="L413" s="29" t="s">
        <v>533</v>
      </c>
    </row>
    <row r="414" spans="1:12">
      <c r="A414">
        <v>6705620</v>
      </c>
      <c r="B414" t="s">
        <v>422</v>
      </c>
      <c r="C414" t="s">
        <v>238</v>
      </c>
      <c r="D414" t="s">
        <v>239</v>
      </c>
      <c r="E414">
        <v>18521</v>
      </c>
      <c r="F414" t="s">
        <v>52</v>
      </c>
      <c r="G414" s="16">
        <v>100</v>
      </c>
      <c r="H414" s="16">
        <v>5550000</v>
      </c>
      <c r="I414" s="16">
        <v>5550000</v>
      </c>
      <c r="K414" s="29" t="str">
        <f t="shared" si="8"/>
        <v>Бард</v>
      </c>
      <c r="L414" s="29" t="s">
        <v>533</v>
      </c>
    </row>
    <row r="415" spans="1:12">
      <c r="A415">
        <v>6705580</v>
      </c>
      <c r="B415" t="s">
        <v>422</v>
      </c>
      <c r="C415" t="s">
        <v>106</v>
      </c>
      <c r="D415" t="s">
        <v>107</v>
      </c>
      <c r="E415">
        <v>45285</v>
      </c>
      <c r="F415" t="s">
        <v>66</v>
      </c>
      <c r="G415" s="16">
        <v>40</v>
      </c>
      <c r="H415" s="16">
        <v>3556001</v>
      </c>
      <c r="I415" s="16">
        <v>14224004</v>
      </c>
      <c r="K415" s="29" t="str">
        <f t="shared" si="8"/>
        <v>Спир</v>
      </c>
      <c r="L415" s="29" t="s">
        <v>533</v>
      </c>
    </row>
    <row r="416" spans="1:12">
      <c r="A416">
        <v>6703163</v>
      </c>
      <c r="B416" t="s">
        <v>423</v>
      </c>
      <c r="C416" t="s">
        <v>222</v>
      </c>
      <c r="D416" t="s">
        <v>223</v>
      </c>
      <c r="E416">
        <v>18521</v>
      </c>
      <c r="F416" t="s">
        <v>52</v>
      </c>
      <c r="G416" s="16">
        <v>100</v>
      </c>
      <c r="H416" s="16">
        <v>5501000</v>
      </c>
      <c r="I416" s="16">
        <v>5501000</v>
      </c>
      <c r="K416" s="29" t="str">
        <f t="shared" si="8"/>
        <v>Бард</v>
      </c>
      <c r="L416" s="29" t="s">
        <v>533</v>
      </c>
    </row>
    <row r="417" spans="1:12">
      <c r="A417">
        <v>6703133</v>
      </c>
      <c r="B417" t="s">
        <v>423</v>
      </c>
      <c r="C417" t="s">
        <v>108</v>
      </c>
      <c r="D417" t="s">
        <v>109</v>
      </c>
      <c r="E417">
        <v>45284</v>
      </c>
      <c r="F417" t="s">
        <v>65</v>
      </c>
      <c r="G417" s="16">
        <v>3220</v>
      </c>
      <c r="H417" s="16">
        <v>3590777</v>
      </c>
      <c r="I417" s="16">
        <v>1156230194</v>
      </c>
      <c r="K417" s="29" t="str">
        <f t="shared" si="8"/>
        <v>Спир</v>
      </c>
      <c r="L417" s="29" t="s">
        <v>533</v>
      </c>
    </row>
    <row r="418" spans="1:12">
      <c r="A418">
        <v>6702122</v>
      </c>
      <c r="B418" t="s">
        <v>424</v>
      </c>
      <c r="C418" t="s">
        <v>53</v>
      </c>
      <c r="D418" t="s">
        <v>54</v>
      </c>
      <c r="E418">
        <v>18521</v>
      </c>
      <c r="F418" t="s">
        <v>52</v>
      </c>
      <c r="G418" s="16">
        <v>600</v>
      </c>
      <c r="H418" s="16">
        <v>5500000</v>
      </c>
      <c r="I418" s="16">
        <v>33000000</v>
      </c>
      <c r="K418" s="29" t="str">
        <f t="shared" si="8"/>
        <v>Бард</v>
      </c>
      <c r="L418" s="29" t="s">
        <v>533</v>
      </c>
    </row>
    <row r="419" spans="1:12">
      <c r="A419">
        <v>6702116</v>
      </c>
      <c r="B419" t="s">
        <v>424</v>
      </c>
      <c r="C419" t="s">
        <v>425</v>
      </c>
      <c r="D419" t="s">
        <v>426</v>
      </c>
      <c r="E419">
        <v>45433</v>
      </c>
      <c r="F419" t="s">
        <v>67</v>
      </c>
      <c r="G419" s="16">
        <v>30</v>
      </c>
      <c r="H419" s="16">
        <v>4491200</v>
      </c>
      <c r="I419" s="16">
        <v>13473600</v>
      </c>
      <c r="K419" s="29" t="str">
        <f t="shared" si="8"/>
        <v>Спир</v>
      </c>
      <c r="L419" s="29" t="s">
        <v>533</v>
      </c>
    </row>
    <row r="420" spans="1:12">
      <c r="A420">
        <v>6702099</v>
      </c>
      <c r="B420" t="s">
        <v>424</v>
      </c>
      <c r="C420" t="s">
        <v>236</v>
      </c>
      <c r="D420" t="s">
        <v>237</v>
      </c>
      <c r="E420">
        <v>45285</v>
      </c>
      <c r="F420" t="s">
        <v>66</v>
      </c>
      <c r="G420" s="16">
        <v>250</v>
      </c>
      <c r="H420" s="16">
        <v>3566000</v>
      </c>
      <c r="I420" s="16">
        <v>89150000</v>
      </c>
      <c r="K420" s="29" t="str">
        <f t="shared" si="8"/>
        <v>Спир</v>
      </c>
      <c r="L420" s="29" t="s">
        <v>533</v>
      </c>
    </row>
    <row r="421" spans="1:12">
      <c r="A421">
        <v>6700859</v>
      </c>
      <c r="B421" t="s">
        <v>424</v>
      </c>
      <c r="C421" t="s">
        <v>142</v>
      </c>
      <c r="D421" t="s">
        <v>143</v>
      </c>
      <c r="E421">
        <v>45284</v>
      </c>
      <c r="F421" t="s">
        <v>65</v>
      </c>
      <c r="G421" s="16">
        <v>100</v>
      </c>
      <c r="H421" s="16">
        <v>3589040</v>
      </c>
      <c r="I421" s="16">
        <v>35890400</v>
      </c>
      <c r="K421" s="29" t="str">
        <f t="shared" si="8"/>
        <v>Спир</v>
      </c>
      <c r="L421" s="29" t="s">
        <v>533</v>
      </c>
    </row>
    <row r="422" spans="1:12">
      <c r="A422">
        <v>6700858</v>
      </c>
      <c r="B422" t="s">
        <v>424</v>
      </c>
      <c r="C422" t="s">
        <v>108</v>
      </c>
      <c r="D422" t="s">
        <v>109</v>
      </c>
      <c r="E422">
        <v>45284</v>
      </c>
      <c r="F422" t="s">
        <v>65</v>
      </c>
      <c r="G422" s="16">
        <v>920</v>
      </c>
      <c r="H422" s="16">
        <v>3589588</v>
      </c>
      <c r="I422" s="16">
        <v>330242096</v>
      </c>
      <c r="K422" s="29" t="str">
        <f t="shared" si="8"/>
        <v>Спир</v>
      </c>
      <c r="L422" s="29" t="s">
        <v>533</v>
      </c>
    </row>
    <row r="423" spans="1:12">
      <c r="A423">
        <v>6700857</v>
      </c>
      <c r="B423" t="s">
        <v>424</v>
      </c>
      <c r="C423" t="s">
        <v>217</v>
      </c>
      <c r="D423" t="s">
        <v>110</v>
      </c>
      <c r="E423">
        <v>45284</v>
      </c>
      <c r="F423" t="s">
        <v>65</v>
      </c>
      <c r="G423" s="16">
        <v>1600</v>
      </c>
      <c r="H423" s="16">
        <v>3589788</v>
      </c>
      <c r="I423" s="16">
        <v>574366080</v>
      </c>
      <c r="K423" s="29" t="str">
        <f t="shared" si="8"/>
        <v>Спир</v>
      </c>
      <c r="L423" s="29" t="s">
        <v>533</v>
      </c>
    </row>
    <row r="424" spans="1:12">
      <c r="A424">
        <v>6700856</v>
      </c>
      <c r="B424" t="s">
        <v>424</v>
      </c>
      <c r="C424" t="s">
        <v>214</v>
      </c>
      <c r="D424" t="s">
        <v>215</v>
      </c>
      <c r="E424">
        <v>45284</v>
      </c>
      <c r="F424" t="s">
        <v>65</v>
      </c>
      <c r="G424" s="16">
        <v>200</v>
      </c>
      <c r="H424" s="16">
        <v>3592000</v>
      </c>
      <c r="I424" s="16">
        <v>71840000</v>
      </c>
      <c r="K424" s="29" t="str">
        <f t="shared" si="8"/>
        <v>Спир</v>
      </c>
      <c r="L424" s="29" t="s">
        <v>533</v>
      </c>
    </row>
    <row r="425" spans="1:12">
      <c r="A425">
        <v>6700855</v>
      </c>
      <c r="B425" t="s">
        <v>424</v>
      </c>
      <c r="C425" t="s">
        <v>347</v>
      </c>
      <c r="D425" t="s">
        <v>282</v>
      </c>
      <c r="E425">
        <v>45284</v>
      </c>
      <c r="F425" t="s">
        <v>65</v>
      </c>
      <c r="G425" s="16">
        <v>50</v>
      </c>
      <c r="H425" s="16">
        <v>3592000</v>
      </c>
      <c r="I425" s="16">
        <v>17960000</v>
      </c>
      <c r="K425" s="29" t="str">
        <f t="shared" si="8"/>
        <v>Спир</v>
      </c>
      <c r="L425" s="29" t="s">
        <v>533</v>
      </c>
    </row>
    <row r="426" spans="1:12">
      <c r="A426">
        <v>6700854</v>
      </c>
      <c r="B426" t="s">
        <v>424</v>
      </c>
      <c r="C426" t="s">
        <v>210</v>
      </c>
      <c r="D426" t="s">
        <v>211</v>
      </c>
      <c r="E426">
        <v>45284</v>
      </c>
      <c r="F426" t="s">
        <v>65</v>
      </c>
      <c r="G426" s="16">
        <v>100</v>
      </c>
      <c r="H426" s="16">
        <v>3592000</v>
      </c>
      <c r="I426" s="16">
        <v>35920000</v>
      </c>
      <c r="K426" s="29" t="str">
        <f t="shared" si="8"/>
        <v>Спир</v>
      </c>
      <c r="L426" s="29" t="s">
        <v>533</v>
      </c>
    </row>
    <row r="427" spans="1:12">
      <c r="A427">
        <v>6700853</v>
      </c>
      <c r="B427" t="s">
        <v>424</v>
      </c>
      <c r="C427" t="s">
        <v>324</v>
      </c>
      <c r="D427" t="s">
        <v>331</v>
      </c>
      <c r="E427">
        <v>45284</v>
      </c>
      <c r="F427" t="s">
        <v>65</v>
      </c>
      <c r="G427" s="16">
        <v>100</v>
      </c>
      <c r="H427" s="16">
        <v>3592000</v>
      </c>
      <c r="I427" s="16">
        <v>35920000</v>
      </c>
      <c r="K427" s="29" t="str">
        <f t="shared" si="8"/>
        <v>Спир</v>
      </c>
      <c r="L427" s="29" t="s">
        <v>533</v>
      </c>
    </row>
    <row r="428" spans="1:12">
      <c r="A428">
        <v>6699514</v>
      </c>
      <c r="B428" t="s">
        <v>427</v>
      </c>
      <c r="C428" t="s">
        <v>425</v>
      </c>
      <c r="D428" t="s">
        <v>426</v>
      </c>
      <c r="E428">
        <v>45433</v>
      </c>
      <c r="F428" t="s">
        <v>67</v>
      </c>
      <c r="G428" s="16">
        <v>40</v>
      </c>
      <c r="H428" s="16">
        <v>4491200</v>
      </c>
      <c r="I428" s="16">
        <v>17964800</v>
      </c>
      <c r="K428" s="29" t="str">
        <f t="shared" si="8"/>
        <v>Спир</v>
      </c>
      <c r="L428" s="29" t="s">
        <v>533</v>
      </c>
    </row>
    <row r="429" spans="1:12">
      <c r="A429">
        <v>6697873</v>
      </c>
      <c r="B429" t="s">
        <v>427</v>
      </c>
      <c r="C429" t="s">
        <v>348</v>
      </c>
      <c r="D429" t="s">
        <v>300</v>
      </c>
      <c r="E429">
        <v>45433</v>
      </c>
      <c r="F429" t="s">
        <v>67</v>
      </c>
      <c r="G429" s="16">
        <v>20</v>
      </c>
      <c r="H429" s="16">
        <v>4491200</v>
      </c>
      <c r="I429" s="16">
        <v>8982400</v>
      </c>
      <c r="K429" s="29" t="str">
        <f t="shared" si="8"/>
        <v>Спир</v>
      </c>
      <c r="L429" s="29" t="s">
        <v>533</v>
      </c>
    </row>
    <row r="430" spans="1:12">
      <c r="A430">
        <v>6697856</v>
      </c>
      <c r="B430" t="s">
        <v>427</v>
      </c>
      <c r="C430" t="s">
        <v>108</v>
      </c>
      <c r="D430" t="s">
        <v>109</v>
      </c>
      <c r="E430">
        <v>45284</v>
      </c>
      <c r="F430" t="s">
        <v>65</v>
      </c>
      <c r="G430" s="16">
        <v>2300</v>
      </c>
      <c r="H430" s="16">
        <v>3591788</v>
      </c>
      <c r="I430" s="16">
        <v>826111240</v>
      </c>
      <c r="K430" s="29" t="str">
        <f t="shared" si="8"/>
        <v>Спир</v>
      </c>
      <c r="L430" s="29" t="s">
        <v>533</v>
      </c>
    </row>
    <row r="431" spans="1:12">
      <c r="A431">
        <v>6696578</v>
      </c>
      <c r="B431" t="s">
        <v>362</v>
      </c>
      <c r="C431" t="s">
        <v>208</v>
      </c>
      <c r="D431" t="s">
        <v>209</v>
      </c>
      <c r="E431">
        <v>78261</v>
      </c>
      <c r="F431" t="s">
        <v>279</v>
      </c>
      <c r="G431" s="16">
        <v>6100</v>
      </c>
      <c r="H431" s="16">
        <v>35560000</v>
      </c>
      <c r="I431" s="16">
        <v>216916000</v>
      </c>
      <c r="K431" s="29" t="str">
        <f t="shared" si="8"/>
        <v>Спир</v>
      </c>
      <c r="L431" s="29" t="s">
        <v>533</v>
      </c>
    </row>
    <row r="432" spans="1:12">
      <c r="A432">
        <v>6696431</v>
      </c>
      <c r="B432" t="s">
        <v>362</v>
      </c>
      <c r="C432" t="s">
        <v>148</v>
      </c>
      <c r="D432" t="s">
        <v>149</v>
      </c>
      <c r="E432">
        <v>45285</v>
      </c>
      <c r="F432" t="s">
        <v>66</v>
      </c>
      <c r="G432" s="16">
        <v>3210</v>
      </c>
      <c r="H432" s="16">
        <v>3556111</v>
      </c>
      <c r="I432" s="16">
        <v>1141511631</v>
      </c>
      <c r="K432" s="29" t="str">
        <f t="shared" si="8"/>
        <v>Спир</v>
      </c>
      <c r="L432" s="29" t="s">
        <v>533</v>
      </c>
    </row>
    <row r="433" spans="1:12">
      <c r="A433">
        <v>6694733</v>
      </c>
      <c r="B433" t="s">
        <v>362</v>
      </c>
      <c r="C433" t="s">
        <v>53</v>
      </c>
      <c r="D433" t="s">
        <v>54</v>
      </c>
      <c r="E433">
        <v>18521</v>
      </c>
      <c r="F433" t="s">
        <v>52</v>
      </c>
      <c r="G433" s="16">
        <v>700</v>
      </c>
      <c r="H433" s="16">
        <v>5500000</v>
      </c>
      <c r="I433" s="16">
        <v>38500000</v>
      </c>
      <c r="K433" s="29" t="str">
        <f t="shared" si="8"/>
        <v>Бард</v>
      </c>
      <c r="L433" s="29" t="s">
        <v>533</v>
      </c>
    </row>
    <row r="434" spans="1:12">
      <c r="A434">
        <v>6694702</v>
      </c>
      <c r="B434" t="s">
        <v>362</v>
      </c>
      <c r="C434" t="s">
        <v>100</v>
      </c>
      <c r="D434" t="s">
        <v>101</v>
      </c>
      <c r="E434">
        <v>45285</v>
      </c>
      <c r="F434" t="s">
        <v>66</v>
      </c>
      <c r="G434" s="16">
        <v>400</v>
      </c>
      <c r="H434" s="16">
        <v>3556007</v>
      </c>
      <c r="I434" s="16">
        <v>142240280</v>
      </c>
      <c r="K434" s="29" t="str">
        <f t="shared" si="8"/>
        <v>Спир</v>
      </c>
      <c r="L434" s="29" t="s">
        <v>533</v>
      </c>
    </row>
    <row r="435" spans="1:12">
      <c r="A435">
        <v>6693070</v>
      </c>
      <c r="B435" t="s">
        <v>428</v>
      </c>
      <c r="C435" t="s">
        <v>108</v>
      </c>
      <c r="D435" t="s">
        <v>109</v>
      </c>
      <c r="E435">
        <v>45284</v>
      </c>
      <c r="F435" t="s">
        <v>65</v>
      </c>
      <c r="G435" s="16">
        <v>3220</v>
      </c>
      <c r="H435" s="16">
        <v>3589777</v>
      </c>
      <c r="I435" s="16">
        <v>1155908194</v>
      </c>
      <c r="K435" s="29" t="str">
        <f t="shared" si="8"/>
        <v>Спир</v>
      </c>
      <c r="L435" s="29" t="s">
        <v>533</v>
      </c>
    </row>
    <row r="436" spans="1:12">
      <c r="A436">
        <v>6691993</v>
      </c>
      <c r="B436" t="s">
        <v>428</v>
      </c>
      <c r="C436" t="s">
        <v>53</v>
      </c>
      <c r="D436" t="s">
        <v>54</v>
      </c>
      <c r="E436">
        <v>18521</v>
      </c>
      <c r="F436" t="s">
        <v>52</v>
      </c>
      <c r="G436" s="16">
        <v>500</v>
      </c>
      <c r="H436" s="16">
        <v>5500000</v>
      </c>
      <c r="I436" s="16">
        <v>27500000</v>
      </c>
      <c r="K436" s="29" t="str">
        <f t="shared" si="8"/>
        <v>Бард</v>
      </c>
      <c r="L436" s="29" t="s">
        <v>533</v>
      </c>
    </row>
    <row r="437" spans="1:12">
      <c r="A437">
        <v>6691992</v>
      </c>
      <c r="B437" t="s">
        <v>428</v>
      </c>
      <c r="C437" t="s">
        <v>222</v>
      </c>
      <c r="D437" t="s">
        <v>223</v>
      </c>
      <c r="E437">
        <v>18521</v>
      </c>
      <c r="F437" t="s">
        <v>52</v>
      </c>
      <c r="G437" s="16">
        <v>100</v>
      </c>
      <c r="H437" s="16">
        <v>5501000</v>
      </c>
      <c r="I437" s="16">
        <v>5501000</v>
      </c>
      <c r="K437" s="29" t="str">
        <f t="shared" si="8"/>
        <v>Бард</v>
      </c>
      <c r="L437" s="29" t="s">
        <v>533</v>
      </c>
    </row>
    <row r="438" spans="1:12">
      <c r="A438">
        <v>6691991</v>
      </c>
      <c r="B438" t="s">
        <v>428</v>
      </c>
      <c r="C438" t="s">
        <v>222</v>
      </c>
      <c r="D438" t="s">
        <v>223</v>
      </c>
      <c r="E438">
        <v>18521</v>
      </c>
      <c r="F438" t="s">
        <v>52</v>
      </c>
      <c r="G438" s="16">
        <v>100</v>
      </c>
      <c r="H438" s="16">
        <v>5501000</v>
      </c>
      <c r="I438" s="16">
        <v>5501000</v>
      </c>
      <c r="K438" s="29" t="str">
        <f t="shared" si="8"/>
        <v>Бард</v>
      </c>
      <c r="L438" s="29" t="s">
        <v>533</v>
      </c>
    </row>
    <row r="439" spans="1:12">
      <c r="A439">
        <v>6691959</v>
      </c>
      <c r="B439" t="s">
        <v>428</v>
      </c>
      <c r="C439" t="s">
        <v>87</v>
      </c>
      <c r="D439" t="s">
        <v>88</v>
      </c>
      <c r="E439">
        <v>45285</v>
      </c>
      <c r="F439" t="s">
        <v>66</v>
      </c>
      <c r="G439" s="16">
        <v>450</v>
      </c>
      <c r="H439" s="16">
        <v>3556001</v>
      </c>
      <c r="I439" s="16">
        <v>160020045</v>
      </c>
      <c r="K439" s="29" t="str">
        <f t="shared" si="8"/>
        <v>Спир</v>
      </c>
      <c r="L439" s="29" t="s">
        <v>533</v>
      </c>
    </row>
    <row r="440" spans="1:12">
      <c r="A440">
        <v>6691958</v>
      </c>
      <c r="B440" t="s">
        <v>428</v>
      </c>
      <c r="C440" t="s">
        <v>146</v>
      </c>
      <c r="D440" t="s">
        <v>147</v>
      </c>
      <c r="E440">
        <v>45285</v>
      </c>
      <c r="F440" t="s">
        <v>66</v>
      </c>
      <c r="G440" s="16">
        <v>100</v>
      </c>
      <c r="H440" s="16">
        <v>3556002</v>
      </c>
      <c r="I440" s="16">
        <v>35560020</v>
      </c>
      <c r="K440" s="29" t="str">
        <f t="shared" si="8"/>
        <v>Спир</v>
      </c>
      <c r="L440" s="29" t="s">
        <v>533</v>
      </c>
    </row>
    <row r="441" spans="1:12">
      <c r="A441">
        <v>6687610</v>
      </c>
      <c r="B441" t="s">
        <v>429</v>
      </c>
      <c r="C441" t="s">
        <v>108</v>
      </c>
      <c r="D441" t="s">
        <v>109</v>
      </c>
      <c r="E441">
        <v>45284</v>
      </c>
      <c r="F441" t="s">
        <v>65</v>
      </c>
      <c r="G441" s="16">
        <v>3220</v>
      </c>
      <c r="H441" s="16">
        <v>3589888</v>
      </c>
      <c r="I441" s="16">
        <v>1155943936</v>
      </c>
      <c r="K441" s="29" t="str">
        <f t="shared" si="8"/>
        <v>Спир</v>
      </c>
      <c r="L441" s="29" t="s">
        <v>533</v>
      </c>
    </row>
    <row r="442" spans="1:12">
      <c r="A442">
        <v>6687609</v>
      </c>
      <c r="B442" t="s">
        <v>429</v>
      </c>
      <c r="C442" t="s">
        <v>345</v>
      </c>
      <c r="D442" t="s">
        <v>346</v>
      </c>
      <c r="E442">
        <v>45285</v>
      </c>
      <c r="F442" t="s">
        <v>66</v>
      </c>
      <c r="G442" s="16">
        <v>100</v>
      </c>
      <c r="H442" s="16">
        <v>3560000</v>
      </c>
      <c r="I442" s="16">
        <v>35600000</v>
      </c>
      <c r="K442" s="29" t="str">
        <f t="shared" si="8"/>
        <v>Спир</v>
      </c>
      <c r="L442" s="29" t="s">
        <v>533</v>
      </c>
    </row>
    <row r="443" spans="1:12">
      <c r="A443">
        <v>6685521</v>
      </c>
      <c r="B443" t="s">
        <v>429</v>
      </c>
      <c r="C443" t="s">
        <v>53</v>
      </c>
      <c r="D443" t="s">
        <v>54</v>
      </c>
      <c r="E443">
        <v>18521</v>
      </c>
      <c r="F443" t="s">
        <v>52</v>
      </c>
      <c r="G443" s="16">
        <v>300</v>
      </c>
      <c r="H443" s="16">
        <v>5500000</v>
      </c>
      <c r="I443" s="16">
        <v>16500000</v>
      </c>
      <c r="K443" s="29" t="str">
        <f t="shared" si="8"/>
        <v>Бард</v>
      </c>
      <c r="L443" s="29" t="s">
        <v>533</v>
      </c>
    </row>
    <row r="444" spans="1:12">
      <c r="A444">
        <v>6685520</v>
      </c>
      <c r="B444" t="s">
        <v>429</v>
      </c>
      <c r="C444" t="s">
        <v>139</v>
      </c>
      <c r="D444" t="s">
        <v>62</v>
      </c>
      <c r="E444">
        <v>18521</v>
      </c>
      <c r="F444" t="s">
        <v>52</v>
      </c>
      <c r="G444" s="16">
        <v>100</v>
      </c>
      <c r="H444" s="16">
        <v>5500005</v>
      </c>
      <c r="I444" s="16">
        <v>5500005</v>
      </c>
      <c r="K444" s="29" t="str">
        <f t="shared" si="8"/>
        <v>Бард</v>
      </c>
      <c r="L444" s="29" t="s">
        <v>533</v>
      </c>
    </row>
    <row r="445" spans="1:12">
      <c r="A445">
        <v>6685519</v>
      </c>
      <c r="B445" t="s">
        <v>429</v>
      </c>
      <c r="C445" t="s">
        <v>50</v>
      </c>
      <c r="D445" t="s">
        <v>51</v>
      </c>
      <c r="E445">
        <v>18521</v>
      </c>
      <c r="F445" t="s">
        <v>52</v>
      </c>
      <c r="G445" s="16">
        <v>300</v>
      </c>
      <c r="H445" s="16">
        <v>5500205</v>
      </c>
      <c r="I445" s="16">
        <v>16500615</v>
      </c>
      <c r="K445" s="29" t="str">
        <f t="shared" si="8"/>
        <v>Бард</v>
      </c>
      <c r="L445" s="29" t="s">
        <v>533</v>
      </c>
    </row>
    <row r="446" spans="1:12">
      <c r="A446">
        <v>6683751</v>
      </c>
      <c r="B446" t="s">
        <v>430</v>
      </c>
      <c r="C446" t="s">
        <v>208</v>
      </c>
      <c r="D446" t="s">
        <v>209</v>
      </c>
      <c r="E446">
        <v>78261</v>
      </c>
      <c r="F446" t="s">
        <v>279</v>
      </c>
      <c r="G446" s="16">
        <v>6100</v>
      </c>
      <c r="H446" s="16">
        <v>35560000</v>
      </c>
      <c r="I446" s="16">
        <v>216916000</v>
      </c>
      <c r="K446" s="29" t="str">
        <f t="shared" si="8"/>
        <v>Спир</v>
      </c>
      <c r="L446" s="29" t="s">
        <v>533</v>
      </c>
    </row>
    <row r="447" spans="1:12">
      <c r="A447">
        <v>6681602</v>
      </c>
      <c r="B447" t="s">
        <v>430</v>
      </c>
      <c r="C447" t="s">
        <v>53</v>
      </c>
      <c r="D447" t="s">
        <v>54</v>
      </c>
      <c r="E447">
        <v>18521</v>
      </c>
      <c r="F447" t="s">
        <v>52</v>
      </c>
      <c r="G447" s="16">
        <v>1000</v>
      </c>
      <c r="H447" s="16">
        <v>5500000</v>
      </c>
      <c r="I447" s="16">
        <v>55000000</v>
      </c>
      <c r="K447" s="29" t="str">
        <f t="shared" si="8"/>
        <v>Бард</v>
      </c>
      <c r="L447" s="29" t="s">
        <v>533</v>
      </c>
    </row>
    <row r="448" spans="1:12">
      <c r="A448">
        <v>6681590</v>
      </c>
      <c r="B448" t="s">
        <v>430</v>
      </c>
      <c r="C448" t="s">
        <v>431</v>
      </c>
      <c r="D448" t="s">
        <v>432</v>
      </c>
      <c r="E448">
        <v>45433</v>
      </c>
      <c r="F448" t="s">
        <v>67</v>
      </c>
      <c r="G448" s="16">
        <v>260</v>
      </c>
      <c r="H448" s="16">
        <v>4491200</v>
      </c>
      <c r="I448" s="16">
        <v>116771200</v>
      </c>
      <c r="K448" s="29" t="str">
        <f t="shared" si="8"/>
        <v>Спир</v>
      </c>
      <c r="L448" s="29" t="s">
        <v>533</v>
      </c>
    </row>
    <row r="449" spans="1:12">
      <c r="A449">
        <v>6681581</v>
      </c>
      <c r="B449" t="s">
        <v>430</v>
      </c>
      <c r="C449" t="s">
        <v>347</v>
      </c>
      <c r="D449" t="s">
        <v>282</v>
      </c>
      <c r="E449">
        <v>45285</v>
      </c>
      <c r="F449" t="s">
        <v>66</v>
      </c>
      <c r="G449" s="16">
        <v>50</v>
      </c>
      <c r="H449" s="16">
        <v>3556000</v>
      </c>
      <c r="I449" s="16">
        <v>17780000</v>
      </c>
      <c r="K449" s="29" t="str">
        <f t="shared" si="8"/>
        <v>Спир</v>
      </c>
      <c r="L449" s="29" t="s">
        <v>533</v>
      </c>
    </row>
    <row r="450" spans="1:12">
      <c r="A450">
        <v>6681580</v>
      </c>
      <c r="B450" t="s">
        <v>430</v>
      </c>
      <c r="C450" t="s">
        <v>104</v>
      </c>
      <c r="D450" t="s">
        <v>105</v>
      </c>
      <c r="E450">
        <v>45285</v>
      </c>
      <c r="F450" t="s">
        <v>66</v>
      </c>
      <c r="G450" s="16">
        <v>400</v>
      </c>
      <c r="H450" s="16">
        <v>3556001</v>
      </c>
      <c r="I450" s="16">
        <v>142240040</v>
      </c>
      <c r="K450" s="29" t="str">
        <f t="shared" si="8"/>
        <v>Спир</v>
      </c>
      <c r="L450" s="29" t="s">
        <v>533</v>
      </c>
    </row>
    <row r="451" spans="1:12">
      <c r="A451">
        <v>6681579</v>
      </c>
      <c r="B451" t="s">
        <v>430</v>
      </c>
      <c r="C451" t="s">
        <v>265</v>
      </c>
      <c r="D451" t="s">
        <v>266</v>
      </c>
      <c r="E451">
        <v>45285</v>
      </c>
      <c r="F451" t="s">
        <v>66</v>
      </c>
      <c r="G451" s="16">
        <v>100</v>
      </c>
      <c r="H451" s="16">
        <v>3558010</v>
      </c>
      <c r="I451" s="16">
        <v>35580100</v>
      </c>
      <c r="K451" s="29" t="str">
        <f t="shared" si="8"/>
        <v>Спир</v>
      </c>
      <c r="L451" s="29" t="s">
        <v>533</v>
      </c>
    </row>
    <row r="452" spans="1:12">
      <c r="A452">
        <v>6679805</v>
      </c>
      <c r="B452" t="s">
        <v>433</v>
      </c>
      <c r="C452" t="s">
        <v>267</v>
      </c>
      <c r="D452" t="s">
        <v>268</v>
      </c>
      <c r="E452">
        <v>45433</v>
      </c>
      <c r="F452" t="s">
        <v>67</v>
      </c>
      <c r="G452" s="16">
        <v>30</v>
      </c>
      <c r="H452" s="16">
        <v>4491200</v>
      </c>
      <c r="I452" s="16">
        <v>13473600</v>
      </c>
      <c r="K452" s="29" t="str">
        <f t="shared" si="8"/>
        <v>Спир</v>
      </c>
      <c r="L452" s="29" t="s">
        <v>533</v>
      </c>
    </row>
    <row r="453" spans="1:12">
      <c r="A453">
        <v>6679783</v>
      </c>
      <c r="B453" t="s">
        <v>433</v>
      </c>
      <c r="C453" t="s">
        <v>289</v>
      </c>
      <c r="D453" t="s">
        <v>290</v>
      </c>
      <c r="E453">
        <v>45285</v>
      </c>
      <c r="F453" t="s">
        <v>66</v>
      </c>
      <c r="G453" s="16">
        <v>1000</v>
      </c>
      <c r="H453" s="16">
        <v>3556777</v>
      </c>
      <c r="I453" s="16">
        <v>355677700</v>
      </c>
      <c r="K453" s="29" t="str">
        <f t="shared" si="8"/>
        <v>Спир</v>
      </c>
      <c r="L453" s="29" t="s">
        <v>533</v>
      </c>
    </row>
    <row r="454" spans="1:12">
      <c r="A454">
        <v>6677483</v>
      </c>
      <c r="B454" t="s">
        <v>433</v>
      </c>
      <c r="C454" t="s">
        <v>53</v>
      </c>
      <c r="D454" t="s">
        <v>54</v>
      </c>
      <c r="E454">
        <v>18521</v>
      </c>
      <c r="F454" t="s">
        <v>52</v>
      </c>
      <c r="G454" s="16">
        <v>700</v>
      </c>
      <c r="H454" s="16">
        <v>5500000</v>
      </c>
      <c r="I454" s="16">
        <v>38500000</v>
      </c>
      <c r="K454" s="29" t="str">
        <f t="shared" si="8"/>
        <v>Бард</v>
      </c>
      <c r="L454" s="29" t="s">
        <v>533</v>
      </c>
    </row>
    <row r="455" spans="1:12">
      <c r="A455">
        <v>6677452</v>
      </c>
      <c r="B455" t="s">
        <v>433</v>
      </c>
      <c r="C455" t="s">
        <v>295</v>
      </c>
      <c r="D455" t="s">
        <v>296</v>
      </c>
      <c r="E455">
        <v>45433</v>
      </c>
      <c r="F455" t="s">
        <v>67</v>
      </c>
      <c r="G455" s="16">
        <v>200</v>
      </c>
      <c r="H455" s="16">
        <v>4491200</v>
      </c>
      <c r="I455" s="16">
        <v>89824000</v>
      </c>
      <c r="K455" s="29" t="str">
        <f t="shared" ref="K455:K518" si="9">LEFT(F455,4)</f>
        <v>Спир</v>
      </c>
      <c r="L455" s="29" t="s">
        <v>533</v>
      </c>
    </row>
    <row r="456" spans="1:12">
      <c r="A456">
        <v>6677451</v>
      </c>
      <c r="B456" t="s">
        <v>433</v>
      </c>
      <c r="C456" t="s">
        <v>111</v>
      </c>
      <c r="D456" t="s">
        <v>112</v>
      </c>
      <c r="E456">
        <v>45433</v>
      </c>
      <c r="F456" t="s">
        <v>67</v>
      </c>
      <c r="G456" s="16">
        <v>50</v>
      </c>
      <c r="H456" s="16">
        <v>4492000</v>
      </c>
      <c r="I456" s="16">
        <v>22460000</v>
      </c>
      <c r="K456" s="29" t="str">
        <f t="shared" si="9"/>
        <v>Спир</v>
      </c>
      <c r="L456" s="29" t="s">
        <v>533</v>
      </c>
    </row>
    <row r="457" spans="1:12">
      <c r="A457">
        <v>6677433</v>
      </c>
      <c r="B457" t="s">
        <v>433</v>
      </c>
      <c r="C457" t="s">
        <v>108</v>
      </c>
      <c r="D457" t="s">
        <v>109</v>
      </c>
      <c r="E457">
        <v>45284</v>
      </c>
      <c r="F457" t="s">
        <v>65</v>
      </c>
      <c r="G457" s="16">
        <v>3220</v>
      </c>
      <c r="H457" s="16">
        <v>3589777</v>
      </c>
      <c r="I457" s="16">
        <v>1155908194</v>
      </c>
      <c r="K457" s="29" t="str">
        <f t="shared" si="9"/>
        <v>Спир</v>
      </c>
      <c r="L457" s="29" t="s">
        <v>533</v>
      </c>
    </row>
    <row r="458" spans="1:12">
      <c r="A458">
        <v>6675404</v>
      </c>
      <c r="B458" t="s">
        <v>363</v>
      </c>
      <c r="C458" t="s">
        <v>81</v>
      </c>
      <c r="D458" t="s">
        <v>82</v>
      </c>
      <c r="E458">
        <v>45285</v>
      </c>
      <c r="F458" t="s">
        <v>66</v>
      </c>
      <c r="G458" s="16">
        <v>50</v>
      </c>
      <c r="H458" s="16">
        <v>3556000</v>
      </c>
      <c r="I458" s="16">
        <v>17780000</v>
      </c>
      <c r="K458" s="29" t="str">
        <f t="shared" si="9"/>
        <v>Спир</v>
      </c>
      <c r="L458" s="29" t="s">
        <v>533</v>
      </c>
    </row>
    <row r="459" spans="1:12">
      <c r="A459">
        <v>6674074</v>
      </c>
      <c r="B459" t="s">
        <v>363</v>
      </c>
      <c r="C459" t="s">
        <v>85</v>
      </c>
      <c r="D459" t="s">
        <v>86</v>
      </c>
      <c r="E459">
        <v>78261</v>
      </c>
      <c r="F459" t="s">
        <v>279</v>
      </c>
      <c r="G459" s="16">
        <v>4400</v>
      </c>
      <c r="H459" s="16">
        <v>35560000</v>
      </c>
      <c r="I459" s="16">
        <v>156464000</v>
      </c>
      <c r="K459" s="29" t="str">
        <f t="shared" si="9"/>
        <v>Спир</v>
      </c>
      <c r="L459" s="29" t="s">
        <v>533</v>
      </c>
    </row>
    <row r="460" spans="1:12">
      <c r="A460">
        <v>6673378</v>
      </c>
      <c r="B460" t="s">
        <v>363</v>
      </c>
      <c r="C460" t="s">
        <v>53</v>
      </c>
      <c r="D460" t="s">
        <v>54</v>
      </c>
      <c r="E460">
        <v>18521</v>
      </c>
      <c r="F460" t="s">
        <v>52</v>
      </c>
      <c r="G460" s="16">
        <v>700</v>
      </c>
      <c r="H460" s="16">
        <v>5500000</v>
      </c>
      <c r="I460" s="16">
        <v>38500000</v>
      </c>
      <c r="K460" s="29" t="str">
        <f t="shared" si="9"/>
        <v>Бард</v>
      </c>
      <c r="L460" s="29" t="s">
        <v>533</v>
      </c>
    </row>
    <row r="461" spans="1:12">
      <c r="A461">
        <v>6673364</v>
      </c>
      <c r="B461" t="s">
        <v>363</v>
      </c>
      <c r="C461" t="s">
        <v>91</v>
      </c>
      <c r="D461" t="s">
        <v>80</v>
      </c>
      <c r="E461">
        <v>45433</v>
      </c>
      <c r="F461" t="s">
        <v>67</v>
      </c>
      <c r="G461" s="16">
        <v>100</v>
      </c>
      <c r="H461" s="16">
        <v>4492000</v>
      </c>
      <c r="I461" s="16">
        <v>44920000</v>
      </c>
      <c r="K461" s="29" t="str">
        <f t="shared" si="9"/>
        <v>Спир</v>
      </c>
      <c r="L461" s="29" t="s">
        <v>533</v>
      </c>
    </row>
    <row r="462" spans="1:12">
      <c r="A462">
        <v>6671557</v>
      </c>
      <c r="B462" t="s">
        <v>364</v>
      </c>
      <c r="C462" t="s">
        <v>434</v>
      </c>
      <c r="D462" t="s">
        <v>435</v>
      </c>
      <c r="E462">
        <v>45433</v>
      </c>
      <c r="F462" t="s">
        <v>67</v>
      </c>
      <c r="G462" s="16">
        <v>30</v>
      </c>
      <c r="H462" s="16">
        <v>4491200</v>
      </c>
      <c r="I462" s="16">
        <v>13473600</v>
      </c>
      <c r="K462" s="29" t="str">
        <f t="shared" si="9"/>
        <v>Спир</v>
      </c>
      <c r="L462" s="29" t="s">
        <v>533</v>
      </c>
    </row>
    <row r="463" spans="1:12">
      <c r="A463">
        <v>6671539</v>
      </c>
      <c r="B463" t="s">
        <v>364</v>
      </c>
      <c r="C463" t="s">
        <v>108</v>
      </c>
      <c r="D463" t="s">
        <v>109</v>
      </c>
      <c r="E463">
        <v>45284</v>
      </c>
      <c r="F463" t="s">
        <v>65</v>
      </c>
      <c r="G463" s="16">
        <v>3200</v>
      </c>
      <c r="H463" s="16">
        <v>3589099</v>
      </c>
      <c r="I463" s="16">
        <v>1148511680</v>
      </c>
      <c r="K463" s="29" t="str">
        <f t="shared" si="9"/>
        <v>Спир</v>
      </c>
      <c r="L463" s="29" t="s">
        <v>533</v>
      </c>
    </row>
    <row r="464" spans="1:12">
      <c r="A464">
        <v>6671538</v>
      </c>
      <c r="B464" t="s">
        <v>364</v>
      </c>
      <c r="C464" t="s">
        <v>261</v>
      </c>
      <c r="D464" t="s">
        <v>262</v>
      </c>
      <c r="E464">
        <v>45284</v>
      </c>
      <c r="F464" t="s">
        <v>65</v>
      </c>
      <c r="G464" s="16">
        <v>100</v>
      </c>
      <c r="H464" s="16">
        <v>3591500</v>
      </c>
      <c r="I464" s="16">
        <v>35915000</v>
      </c>
      <c r="K464" s="29" t="str">
        <f t="shared" si="9"/>
        <v>Спир</v>
      </c>
      <c r="L464" s="29" t="s">
        <v>533</v>
      </c>
    </row>
    <row r="465" spans="1:12">
      <c r="A465">
        <v>6671534</v>
      </c>
      <c r="B465" t="s">
        <v>364</v>
      </c>
      <c r="C465" t="s">
        <v>74</v>
      </c>
      <c r="D465" t="s">
        <v>75</v>
      </c>
      <c r="E465">
        <v>45285</v>
      </c>
      <c r="F465" t="s">
        <v>66</v>
      </c>
      <c r="G465" s="16">
        <v>20</v>
      </c>
      <c r="H465" s="16">
        <v>3556001</v>
      </c>
      <c r="I465" s="16">
        <v>7112002</v>
      </c>
      <c r="K465" s="29" t="str">
        <f t="shared" si="9"/>
        <v>Спир</v>
      </c>
      <c r="L465" s="29" t="s">
        <v>533</v>
      </c>
    </row>
    <row r="466" spans="1:12">
      <c r="A466">
        <v>6669858</v>
      </c>
      <c r="B466" t="s">
        <v>364</v>
      </c>
      <c r="C466" t="s">
        <v>53</v>
      </c>
      <c r="D466" t="s">
        <v>54</v>
      </c>
      <c r="E466">
        <v>18521</v>
      </c>
      <c r="F466" t="s">
        <v>52</v>
      </c>
      <c r="G466" s="16">
        <v>500</v>
      </c>
      <c r="H466" s="16">
        <v>5500000</v>
      </c>
      <c r="I466" s="16">
        <v>27500000</v>
      </c>
      <c r="K466" s="29" t="str">
        <f t="shared" si="9"/>
        <v>Бард</v>
      </c>
      <c r="L466" s="29" t="s">
        <v>533</v>
      </c>
    </row>
    <row r="467" spans="1:12">
      <c r="A467">
        <v>6669857</v>
      </c>
      <c r="B467" t="s">
        <v>364</v>
      </c>
      <c r="C467" t="s">
        <v>222</v>
      </c>
      <c r="D467" t="s">
        <v>223</v>
      </c>
      <c r="E467">
        <v>18521</v>
      </c>
      <c r="F467" t="s">
        <v>52</v>
      </c>
      <c r="G467" s="16">
        <v>100</v>
      </c>
      <c r="H467" s="16">
        <v>5501000</v>
      </c>
      <c r="I467" s="16">
        <v>5501000</v>
      </c>
      <c r="K467" s="29" t="str">
        <f t="shared" si="9"/>
        <v>Бард</v>
      </c>
      <c r="L467" s="29" t="s">
        <v>533</v>
      </c>
    </row>
    <row r="468" spans="1:12">
      <c r="A468">
        <v>6669856</v>
      </c>
      <c r="B468" t="s">
        <v>364</v>
      </c>
      <c r="C468" t="s">
        <v>222</v>
      </c>
      <c r="D468" t="s">
        <v>223</v>
      </c>
      <c r="E468">
        <v>18521</v>
      </c>
      <c r="F468" t="s">
        <v>52</v>
      </c>
      <c r="G468" s="16">
        <v>100</v>
      </c>
      <c r="H468" s="16">
        <v>5501000</v>
      </c>
      <c r="I468" s="16">
        <v>5501000</v>
      </c>
      <c r="K468" s="29" t="str">
        <f t="shared" si="9"/>
        <v>Бард</v>
      </c>
      <c r="L468" s="29" t="s">
        <v>533</v>
      </c>
    </row>
    <row r="469" spans="1:12">
      <c r="A469">
        <v>6669842</v>
      </c>
      <c r="B469" t="s">
        <v>364</v>
      </c>
      <c r="C469" t="s">
        <v>144</v>
      </c>
      <c r="D469" t="s">
        <v>145</v>
      </c>
      <c r="E469">
        <v>45433</v>
      </c>
      <c r="F469" t="s">
        <v>67</v>
      </c>
      <c r="G469" s="16">
        <v>200</v>
      </c>
      <c r="H469" s="16">
        <v>4492000</v>
      </c>
      <c r="I469" s="16">
        <v>89840000</v>
      </c>
      <c r="K469" s="29" t="str">
        <f t="shared" si="9"/>
        <v>Спир</v>
      </c>
      <c r="L469" s="29" t="s">
        <v>533</v>
      </c>
    </row>
    <row r="470" spans="1:12">
      <c r="A470">
        <v>6669826</v>
      </c>
      <c r="B470" t="s">
        <v>364</v>
      </c>
      <c r="C470" t="s">
        <v>208</v>
      </c>
      <c r="D470" t="s">
        <v>209</v>
      </c>
      <c r="E470">
        <v>45285</v>
      </c>
      <c r="F470" t="s">
        <v>66</v>
      </c>
      <c r="G470" s="16">
        <v>300</v>
      </c>
      <c r="H470" s="16">
        <v>3556000</v>
      </c>
      <c r="I470" s="16">
        <v>106680000</v>
      </c>
      <c r="K470" s="29" t="str">
        <f t="shared" si="9"/>
        <v>Спир</v>
      </c>
      <c r="L470" s="29" t="s">
        <v>533</v>
      </c>
    </row>
    <row r="471" spans="1:12">
      <c r="A471">
        <v>6666093</v>
      </c>
      <c r="B471" t="s">
        <v>365</v>
      </c>
      <c r="C471" t="s">
        <v>436</v>
      </c>
      <c r="D471" t="s">
        <v>437</v>
      </c>
      <c r="E471">
        <v>45433</v>
      </c>
      <c r="F471" t="s">
        <v>67</v>
      </c>
      <c r="G471" s="16">
        <v>20</v>
      </c>
      <c r="H471" s="16">
        <v>4491200</v>
      </c>
      <c r="I471" s="16">
        <v>8982400</v>
      </c>
      <c r="K471" s="29" t="str">
        <f t="shared" si="9"/>
        <v>Спир</v>
      </c>
      <c r="L471" s="29" t="s">
        <v>533</v>
      </c>
    </row>
    <row r="472" spans="1:12">
      <c r="A472">
        <v>6664109</v>
      </c>
      <c r="B472" t="s">
        <v>365</v>
      </c>
      <c r="C472" t="s">
        <v>53</v>
      </c>
      <c r="D472" t="s">
        <v>54</v>
      </c>
      <c r="E472">
        <v>18521</v>
      </c>
      <c r="F472" t="s">
        <v>52</v>
      </c>
      <c r="G472" s="16">
        <v>600</v>
      </c>
      <c r="H472" s="16">
        <v>5500000</v>
      </c>
      <c r="I472" s="16">
        <v>33000000</v>
      </c>
      <c r="K472" s="29" t="str">
        <f t="shared" si="9"/>
        <v>Бард</v>
      </c>
      <c r="L472" s="29" t="s">
        <v>533</v>
      </c>
    </row>
    <row r="473" spans="1:12">
      <c r="A473">
        <v>6664086</v>
      </c>
      <c r="B473" t="s">
        <v>365</v>
      </c>
      <c r="C473" t="s">
        <v>126</v>
      </c>
      <c r="D473" t="s">
        <v>127</v>
      </c>
      <c r="E473">
        <v>45285</v>
      </c>
      <c r="F473" t="s">
        <v>66</v>
      </c>
      <c r="G473" s="16">
        <v>300</v>
      </c>
      <c r="H473" s="16">
        <v>3556111</v>
      </c>
      <c r="I473" s="16">
        <v>106683330</v>
      </c>
      <c r="K473" s="29" t="str">
        <f t="shared" si="9"/>
        <v>Спир</v>
      </c>
      <c r="L473" s="29" t="s">
        <v>533</v>
      </c>
    </row>
    <row r="474" spans="1:12">
      <c r="A474">
        <v>6662777</v>
      </c>
      <c r="B474" t="s">
        <v>438</v>
      </c>
      <c r="C474" t="s">
        <v>108</v>
      </c>
      <c r="D474" t="s">
        <v>109</v>
      </c>
      <c r="E474">
        <v>45284</v>
      </c>
      <c r="F474" t="s">
        <v>65</v>
      </c>
      <c r="G474" s="16">
        <v>3200</v>
      </c>
      <c r="H474" s="16">
        <v>3589999</v>
      </c>
      <c r="I474" s="16">
        <v>1148799680</v>
      </c>
      <c r="K474" s="29" t="str">
        <f t="shared" si="9"/>
        <v>Спир</v>
      </c>
      <c r="L474" s="29" t="s">
        <v>533</v>
      </c>
    </row>
    <row r="475" spans="1:12">
      <c r="A475">
        <v>6661156</v>
      </c>
      <c r="B475" t="s">
        <v>438</v>
      </c>
      <c r="C475" t="s">
        <v>53</v>
      </c>
      <c r="D475" t="s">
        <v>54</v>
      </c>
      <c r="E475">
        <v>18521</v>
      </c>
      <c r="F475" t="s">
        <v>52</v>
      </c>
      <c r="G475" s="16">
        <v>400</v>
      </c>
      <c r="H475" s="16">
        <v>5500000</v>
      </c>
      <c r="I475" s="16">
        <v>22000000</v>
      </c>
      <c r="K475" s="29" t="str">
        <f t="shared" si="9"/>
        <v>Бард</v>
      </c>
      <c r="L475" s="29" t="s">
        <v>533</v>
      </c>
    </row>
    <row r="476" spans="1:12">
      <c r="A476">
        <v>6661155</v>
      </c>
      <c r="B476" t="s">
        <v>438</v>
      </c>
      <c r="C476" t="s">
        <v>139</v>
      </c>
      <c r="D476" t="s">
        <v>62</v>
      </c>
      <c r="E476">
        <v>18521</v>
      </c>
      <c r="F476" t="s">
        <v>52</v>
      </c>
      <c r="G476" s="16">
        <v>100</v>
      </c>
      <c r="H476" s="16">
        <v>5500005</v>
      </c>
      <c r="I476" s="16">
        <v>5500005</v>
      </c>
      <c r="K476" s="29" t="str">
        <f t="shared" si="9"/>
        <v>Бард</v>
      </c>
      <c r="L476" s="29" t="s">
        <v>533</v>
      </c>
    </row>
    <row r="477" spans="1:12">
      <c r="A477">
        <v>6661154</v>
      </c>
      <c r="B477" t="s">
        <v>438</v>
      </c>
      <c r="C477" t="s">
        <v>238</v>
      </c>
      <c r="D477" t="s">
        <v>239</v>
      </c>
      <c r="E477">
        <v>18521</v>
      </c>
      <c r="F477" t="s">
        <v>52</v>
      </c>
      <c r="G477" s="16">
        <v>100</v>
      </c>
      <c r="H477" s="16">
        <v>5500999</v>
      </c>
      <c r="I477" s="16">
        <v>5500999</v>
      </c>
      <c r="K477" s="29" t="str">
        <f t="shared" si="9"/>
        <v>Бард</v>
      </c>
      <c r="L477" s="29" t="s">
        <v>533</v>
      </c>
    </row>
    <row r="478" spans="1:12">
      <c r="A478">
        <v>6661144</v>
      </c>
      <c r="B478" t="s">
        <v>438</v>
      </c>
      <c r="C478" t="s">
        <v>120</v>
      </c>
      <c r="D478" t="s">
        <v>121</v>
      </c>
      <c r="E478">
        <v>45433</v>
      </c>
      <c r="F478" t="s">
        <v>67</v>
      </c>
      <c r="G478" s="16">
        <v>300</v>
      </c>
      <c r="H478" s="16">
        <v>4491200</v>
      </c>
      <c r="I478" s="16">
        <v>134736000</v>
      </c>
      <c r="K478" s="29" t="str">
        <f t="shared" si="9"/>
        <v>Спир</v>
      </c>
      <c r="L478" s="29" t="s">
        <v>533</v>
      </c>
    </row>
    <row r="479" spans="1:12">
      <c r="A479">
        <v>6661123</v>
      </c>
      <c r="B479" t="s">
        <v>438</v>
      </c>
      <c r="C479" t="s">
        <v>128</v>
      </c>
      <c r="D479" t="s">
        <v>129</v>
      </c>
      <c r="E479">
        <v>45285</v>
      </c>
      <c r="F479" t="s">
        <v>66</v>
      </c>
      <c r="G479" s="16">
        <v>100</v>
      </c>
      <c r="H479" s="16">
        <v>3570999</v>
      </c>
      <c r="I479" s="16">
        <v>35709990</v>
      </c>
      <c r="K479" s="29" t="str">
        <f t="shared" si="9"/>
        <v>Спир</v>
      </c>
      <c r="L479" s="29" t="s">
        <v>533</v>
      </c>
    </row>
    <row r="480" spans="1:12">
      <c r="A480">
        <v>6659937</v>
      </c>
      <c r="B480" t="s">
        <v>439</v>
      </c>
      <c r="C480" t="s">
        <v>297</v>
      </c>
      <c r="D480" t="s">
        <v>298</v>
      </c>
      <c r="E480">
        <v>45284</v>
      </c>
      <c r="F480" t="s">
        <v>65</v>
      </c>
      <c r="G480" s="16">
        <v>300</v>
      </c>
      <c r="H480" s="16">
        <v>3589040</v>
      </c>
      <c r="I480" s="16">
        <v>107671200</v>
      </c>
      <c r="K480" s="29" t="str">
        <f t="shared" si="9"/>
        <v>Спир</v>
      </c>
      <c r="L480" s="29" t="s">
        <v>533</v>
      </c>
    </row>
    <row r="481" spans="1:12">
      <c r="A481">
        <v>6659936</v>
      </c>
      <c r="B481" t="s">
        <v>439</v>
      </c>
      <c r="C481" t="s">
        <v>83</v>
      </c>
      <c r="D481" t="s">
        <v>84</v>
      </c>
      <c r="E481">
        <v>45284</v>
      </c>
      <c r="F481" t="s">
        <v>65</v>
      </c>
      <c r="G481" s="16">
        <v>3400</v>
      </c>
      <c r="H481" s="16">
        <v>3589041</v>
      </c>
      <c r="I481" s="16">
        <v>1220273940</v>
      </c>
      <c r="K481" s="29" t="str">
        <f t="shared" si="9"/>
        <v>Спир</v>
      </c>
      <c r="L481" s="29" t="s">
        <v>533</v>
      </c>
    </row>
    <row r="482" spans="1:12">
      <c r="A482">
        <v>6658352</v>
      </c>
      <c r="B482" t="s">
        <v>439</v>
      </c>
      <c r="C482" t="s">
        <v>53</v>
      </c>
      <c r="D482" t="s">
        <v>54</v>
      </c>
      <c r="E482">
        <v>18521</v>
      </c>
      <c r="F482" t="s">
        <v>52</v>
      </c>
      <c r="G482" s="16">
        <v>300</v>
      </c>
      <c r="H482" s="16">
        <v>5500000</v>
      </c>
      <c r="I482" s="16">
        <v>16500000</v>
      </c>
      <c r="K482" s="29" t="str">
        <f t="shared" si="9"/>
        <v>Бард</v>
      </c>
      <c r="L482" s="29" t="s">
        <v>533</v>
      </c>
    </row>
    <row r="483" spans="1:12">
      <c r="A483">
        <v>6658351</v>
      </c>
      <c r="B483" t="s">
        <v>439</v>
      </c>
      <c r="C483" t="s">
        <v>50</v>
      </c>
      <c r="D483" t="s">
        <v>51</v>
      </c>
      <c r="E483">
        <v>18521</v>
      </c>
      <c r="F483" t="s">
        <v>52</v>
      </c>
      <c r="G483" s="16">
        <v>300</v>
      </c>
      <c r="H483" s="16">
        <v>5500205</v>
      </c>
      <c r="I483" s="16">
        <v>16500615</v>
      </c>
      <c r="K483" s="29" t="str">
        <f t="shared" si="9"/>
        <v>Бард</v>
      </c>
      <c r="L483" s="29" t="s">
        <v>533</v>
      </c>
    </row>
    <row r="484" spans="1:12">
      <c r="A484">
        <v>6658346</v>
      </c>
      <c r="B484" t="s">
        <v>439</v>
      </c>
      <c r="C484" t="s">
        <v>134</v>
      </c>
      <c r="D484" t="s">
        <v>135</v>
      </c>
      <c r="E484">
        <v>45433</v>
      </c>
      <c r="F484" t="s">
        <v>67</v>
      </c>
      <c r="G484" s="16">
        <v>50</v>
      </c>
      <c r="H484" s="16">
        <v>4491200</v>
      </c>
      <c r="I484" s="16">
        <v>22456000</v>
      </c>
      <c r="K484" s="29" t="str">
        <f t="shared" si="9"/>
        <v>Спир</v>
      </c>
      <c r="L484" s="29" t="s">
        <v>533</v>
      </c>
    </row>
    <row r="485" spans="1:12">
      <c r="A485">
        <v>6658318</v>
      </c>
      <c r="B485" t="s">
        <v>439</v>
      </c>
      <c r="C485" t="s">
        <v>108</v>
      </c>
      <c r="D485" t="s">
        <v>109</v>
      </c>
      <c r="E485">
        <v>45284</v>
      </c>
      <c r="F485" t="s">
        <v>65</v>
      </c>
      <c r="G485" s="16">
        <v>3220</v>
      </c>
      <c r="H485" s="16">
        <v>3589040</v>
      </c>
      <c r="I485" s="16">
        <v>1155670880</v>
      </c>
      <c r="K485" s="29" t="str">
        <f t="shared" si="9"/>
        <v>Спир</v>
      </c>
      <c r="L485" s="29" t="s">
        <v>533</v>
      </c>
    </row>
    <row r="486" spans="1:12">
      <c r="A486">
        <v>6657315</v>
      </c>
      <c r="B486" t="s">
        <v>440</v>
      </c>
      <c r="C486" t="s">
        <v>208</v>
      </c>
      <c r="D486" t="s">
        <v>209</v>
      </c>
      <c r="E486">
        <v>78261</v>
      </c>
      <c r="F486" t="s">
        <v>279</v>
      </c>
      <c r="G486" s="16">
        <v>6000</v>
      </c>
      <c r="H486" s="16">
        <v>35560000</v>
      </c>
      <c r="I486" s="16">
        <v>213360000</v>
      </c>
      <c r="K486" s="29" t="str">
        <f t="shared" si="9"/>
        <v>Спир</v>
      </c>
      <c r="L486" s="29" t="s">
        <v>533</v>
      </c>
    </row>
    <row r="487" spans="1:12">
      <c r="A487">
        <v>6657094</v>
      </c>
      <c r="B487" t="s">
        <v>440</v>
      </c>
      <c r="C487" t="s">
        <v>108</v>
      </c>
      <c r="D487" t="s">
        <v>109</v>
      </c>
      <c r="E487">
        <v>45284</v>
      </c>
      <c r="F487" t="s">
        <v>65</v>
      </c>
      <c r="G487" s="16">
        <v>3220</v>
      </c>
      <c r="H487" s="16">
        <v>3589788</v>
      </c>
      <c r="I487" s="16">
        <v>1155911736</v>
      </c>
      <c r="K487" s="29" t="str">
        <f t="shared" si="9"/>
        <v>Спир</v>
      </c>
      <c r="L487" s="29" t="s">
        <v>533</v>
      </c>
    </row>
    <row r="488" spans="1:12">
      <c r="A488">
        <v>6657092</v>
      </c>
      <c r="B488" t="s">
        <v>440</v>
      </c>
      <c r="C488" t="s">
        <v>85</v>
      </c>
      <c r="D488" t="s">
        <v>86</v>
      </c>
      <c r="E488">
        <v>9945285</v>
      </c>
      <c r="F488" t="s">
        <v>288</v>
      </c>
      <c r="G488" s="16">
        <v>1100</v>
      </c>
      <c r="H488" s="16">
        <v>3556077</v>
      </c>
      <c r="I488" s="16">
        <v>391168470</v>
      </c>
      <c r="K488" s="29" t="str">
        <f t="shared" si="9"/>
        <v>Спир</v>
      </c>
      <c r="L488" s="29" t="s">
        <v>533</v>
      </c>
    </row>
    <row r="489" spans="1:12">
      <c r="A489">
        <v>6656260</v>
      </c>
      <c r="B489" t="s">
        <v>440</v>
      </c>
      <c r="C489" t="s">
        <v>208</v>
      </c>
      <c r="D489" t="s">
        <v>209</v>
      </c>
      <c r="E489">
        <v>78261</v>
      </c>
      <c r="F489" t="s">
        <v>279</v>
      </c>
      <c r="G489" s="16">
        <v>6000</v>
      </c>
      <c r="H489" s="16">
        <v>35560000</v>
      </c>
      <c r="I489" s="16">
        <v>213360000</v>
      </c>
      <c r="K489" s="29" t="str">
        <f t="shared" si="9"/>
        <v>Спир</v>
      </c>
      <c r="L489" s="29" t="s">
        <v>533</v>
      </c>
    </row>
    <row r="490" spans="1:12">
      <c r="A490">
        <v>6656259</v>
      </c>
      <c r="B490" t="s">
        <v>440</v>
      </c>
      <c r="C490" t="s">
        <v>283</v>
      </c>
      <c r="D490" t="s">
        <v>284</v>
      </c>
      <c r="E490">
        <v>78261</v>
      </c>
      <c r="F490" t="s">
        <v>279</v>
      </c>
      <c r="G490" s="16">
        <v>4400</v>
      </c>
      <c r="H490" s="16">
        <v>35560000</v>
      </c>
      <c r="I490" s="16">
        <v>156464000</v>
      </c>
      <c r="K490" s="29" t="str">
        <f t="shared" si="9"/>
        <v>Спир</v>
      </c>
      <c r="L490" s="29" t="s">
        <v>533</v>
      </c>
    </row>
    <row r="491" spans="1:12">
      <c r="A491">
        <v>6655581</v>
      </c>
      <c r="B491" t="s">
        <v>440</v>
      </c>
      <c r="C491" t="s">
        <v>53</v>
      </c>
      <c r="D491" t="s">
        <v>54</v>
      </c>
      <c r="E491">
        <v>18521</v>
      </c>
      <c r="F491" t="s">
        <v>52</v>
      </c>
      <c r="G491" s="16">
        <v>500</v>
      </c>
      <c r="H491" s="16">
        <v>5500000</v>
      </c>
      <c r="I491" s="16">
        <v>27500000</v>
      </c>
      <c r="K491" s="29" t="str">
        <f t="shared" si="9"/>
        <v>Бард</v>
      </c>
      <c r="L491" s="29" t="s">
        <v>533</v>
      </c>
    </row>
    <row r="492" spans="1:12">
      <c r="A492">
        <v>6655580</v>
      </c>
      <c r="B492" t="s">
        <v>440</v>
      </c>
      <c r="C492" t="s">
        <v>222</v>
      </c>
      <c r="D492" t="s">
        <v>223</v>
      </c>
      <c r="E492">
        <v>18521</v>
      </c>
      <c r="F492" t="s">
        <v>52</v>
      </c>
      <c r="G492" s="16">
        <v>100</v>
      </c>
      <c r="H492" s="16">
        <v>5501000</v>
      </c>
      <c r="I492" s="16">
        <v>5501000</v>
      </c>
      <c r="K492" s="29" t="str">
        <f t="shared" si="9"/>
        <v>Бард</v>
      </c>
      <c r="L492" s="29" t="s">
        <v>533</v>
      </c>
    </row>
    <row r="493" spans="1:12">
      <c r="A493">
        <v>6655567</v>
      </c>
      <c r="B493" t="s">
        <v>440</v>
      </c>
      <c r="C493" t="s">
        <v>263</v>
      </c>
      <c r="D493" t="s">
        <v>264</v>
      </c>
      <c r="E493">
        <v>9945433</v>
      </c>
      <c r="F493" t="s">
        <v>299</v>
      </c>
      <c r="G493" s="16">
        <v>400</v>
      </c>
      <c r="H493" s="16">
        <v>4495000</v>
      </c>
      <c r="I493" s="16">
        <v>179800000</v>
      </c>
      <c r="K493" s="29" t="str">
        <f t="shared" si="9"/>
        <v>Спир</v>
      </c>
      <c r="L493" s="29" t="s">
        <v>533</v>
      </c>
    </row>
    <row r="494" spans="1:12">
      <c r="A494">
        <v>6655566</v>
      </c>
      <c r="B494" t="s">
        <v>440</v>
      </c>
      <c r="C494" t="s">
        <v>263</v>
      </c>
      <c r="D494" t="s">
        <v>264</v>
      </c>
      <c r="E494">
        <v>45433</v>
      </c>
      <c r="F494" t="s">
        <v>67</v>
      </c>
      <c r="G494" s="16">
        <v>400</v>
      </c>
      <c r="H494" s="16">
        <v>4495000</v>
      </c>
      <c r="I494" s="16">
        <v>179800000</v>
      </c>
      <c r="K494" s="29" t="str">
        <f t="shared" si="9"/>
        <v>Спир</v>
      </c>
      <c r="L494" s="29" t="s">
        <v>533</v>
      </c>
    </row>
    <row r="495" spans="1:12">
      <c r="A495">
        <v>6655553</v>
      </c>
      <c r="B495" t="s">
        <v>440</v>
      </c>
      <c r="C495" t="s">
        <v>148</v>
      </c>
      <c r="D495" t="s">
        <v>149</v>
      </c>
      <c r="E495">
        <v>45284</v>
      </c>
      <c r="F495" t="s">
        <v>65</v>
      </c>
      <c r="G495" s="16">
        <v>200</v>
      </c>
      <c r="H495" s="16">
        <v>3591788</v>
      </c>
      <c r="I495" s="16">
        <v>71835760</v>
      </c>
      <c r="K495" s="29" t="str">
        <f t="shared" si="9"/>
        <v>Спир</v>
      </c>
      <c r="L495" s="29" t="s">
        <v>533</v>
      </c>
    </row>
    <row r="496" spans="1:12">
      <c r="A496">
        <v>6655549</v>
      </c>
      <c r="B496" t="s">
        <v>440</v>
      </c>
      <c r="C496" t="s">
        <v>214</v>
      </c>
      <c r="D496" t="s">
        <v>215</v>
      </c>
      <c r="E496">
        <v>45285</v>
      </c>
      <c r="F496" t="s">
        <v>66</v>
      </c>
      <c r="G496" s="16">
        <v>500</v>
      </c>
      <c r="H496" s="16">
        <v>3556000</v>
      </c>
      <c r="I496" s="16">
        <v>177800000</v>
      </c>
      <c r="K496" s="29" t="str">
        <f t="shared" si="9"/>
        <v>Спир</v>
      </c>
      <c r="L496" s="29" t="s">
        <v>533</v>
      </c>
    </row>
    <row r="497" spans="1:12">
      <c r="A497">
        <v>6655548</v>
      </c>
      <c r="B497" t="s">
        <v>440</v>
      </c>
      <c r="C497" t="s">
        <v>85</v>
      </c>
      <c r="D497" t="s">
        <v>86</v>
      </c>
      <c r="E497">
        <v>45285</v>
      </c>
      <c r="F497" t="s">
        <v>66</v>
      </c>
      <c r="G497" s="16">
        <v>3300</v>
      </c>
      <c r="H497" s="16">
        <v>3556077</v>
      </c>
      <c r="I497" s="16">
        <v>1173505410</v>
      </c>
      <c r="K497" s="29" t="str">
        <f t="shared" si="9"/>
        <v>Спир</v>
      </c>
      <c r="L497" s="29" t="s">
        <v>533</v>
      </c>
    </row>
    <row r="498" spans="1:12">
      <c r="A498">
        <v>6655547</v>
      </c>
      <c r="B498" t="s">
        <v>440</v>
      </c>
      <c r="C498" t="s">
        <v>286</v>
      </c>
      <c r="D498" t="s">
        <v>287</v>
      </c>
      <c r="E498">
        <v>9945285</v>
      </c>
      <c r="F498" t="s">
        <v>288</v>
      </c>
      <c r="G498" s="16">
        <v>150</v>
      </c>
      <c r="H498" s="16">
        <v>3556001</v>
      </c>
      <c r="I498" s="16">
        <v>53340015</v>
      </c>
      <c r="K498" s="29" t="str">
        <f t="shared" si="9"/>
        <v>Спир</v>
      </c>
      <c r="L498" s="29" t="s">
        <v>533</v>
      </c>
    </row>
    <row r="499" spans="1:12">
      <c r="A499">
        <v>6654383</v>
      </c>
      <c r="B499" t="s">
        <v>441</v>
      </c>
      <c r="C499" t="s">
        <v>148</v>
      </c>
      <c r="D499" t="s">
        <v>149</v>
      </c>
      <c r="E499">
        <v>45284</v>
      </c>
      <c r="F499" t="s">
        <v>65</v>
      </c>
      <c r="G499" s="16">
        <v>3000</v>
      </c>
      <c r="H499" s="16">
        <v>3589788</v>
      </c>
      <c r="I499" s="16">
        <v>1076936400</v>
      </c>
      <c r="K499" s="29" t="str">
        <f t="shared" si="9"/>
        <v>Спир</v>
      </c>
      <c r="L499" s="29" t="s">
        <v>533</v>
      </c>
    </row>
    <row r="500" spans="1:12">
      <c r="A500">
        <v>6654382</v>
      </c>
      <c r="B500" t="s">
        <v>441</v>
      </c>
      <c r="C500" t="s">
        <v>275</v>
      </c>
      <c r="D500" t="s">
        <v>276</v>
      </c>
      <c r="E500">
        <v>45284</v>
      </c>
      <c r="F500" t="s">
        <v>65</v>
      </c>
      <c r="G500" s="16">
        <v>200</v>
      </c>
      <c r="H500" s="16">
        <v>3602000</v>
      </c>
      <c r="I500" s="16">
        <v>72040000</v>
      </c>
      <c r="K500" s="29" t="str">
        <f t="shared" si="9"/>
        <v>Спир</v>
      </c>
      <c r="L500" s="29" t="s">
        <v>533</v>
      </c>
    </row>
    <row r="501" spans="1:12">
      <c r="A501">
        <v>6653753</v>
      </c>
      <c r="B501" t="s">
        <v>441</v>
      </c>
      <c r="C501" t="s">
        <v>92</v>
      </c>
      <c r="D501" t="s">
        <v>93</v>
      </c>
      <c r="E501">
        <v>54511</v>
      </c>
      <c r="F501" t="s">
        <v>181</v>
      </c>
      <c r="G501" s="16">
        <v>18000</v>
      </c>
      <c r="H501" s="16">
        <v>355600000</v>
      </c>
      <c r="I501" s="16">
        <v>640080000</v>
      </c>
      <c r="K501" s="29" t="str">
        <f t="shared" si="9"/>
        <v>Спир</v>
      </c>
      <c r="L501" s="29" t="s">
        <v>533</v>
      </c>
    </row>
    <row r="502" spans="1:12">
      <c r="A502">
        <v>6652920</v>
      </c>
      <c r="B502" t="s">
        <v>441</v>
      </c>
      <c r="C502" t="s">
        <v>53</v>
      </c>
      <c r="D502" t="s">
        <v>54</v>
      </c>
      <c r="E502">
        <v>18521</v>
      </c>
      <c r="F502" t="s">
        <v>52</v>
      </c>
      <c r="G502" s="16">
        <v>600</v>
      </c>
      <c r="H502" s="16">
        <v>5500000</v>
      </c>
      <c r="I502" s="16">
        <v>33000000</v>
      </c>
      <c r="K502" s="29" t="str">
        <f t="shared" si="9"/>
        <v>Бард</v>
      </c>
      <c r="L502" s="29" t="s">
        <v>533</v>
      </c>
    </row>
    <row r="503" spans="1:12">
      <c r="A503">
        <v>6652883</v>
      </c>
      <c r="B503" t="s">
        <v>441</v>
      </c>
      <c r="C503" t="s">
        <v>98</v>
      </c>
      <c r="D503" t="s">
        <v>99</v>
      </c>
      <c r="E503">
        <v>45285</v>
      </c>
      <c r="F503" t="s">
        <v>66</v>
      </c>
      <c r="G503" s="16">
        <v>50</v>
      </c>
      <c r="H503" s="16">
        <v>3556001</v>
      </c>
      <c r="I503" s="16">
        <v>17780005</v>
      </c>
      <c r="K503" s="29" t="str">
        <f t="shared" si="9"/>
        <v>Спир</v>
      </c>
      <c r="L503" s="29" t="s">
        <v>533</v>
      </c>
    </row>
    <row r="504" spans="1:12">
      <c r="A504">
        <v>6651985</v>
      </c>
      <c r="B504" t="s">
        <v>442</v>
      </c>
      <c r="C504" t="s">
        <v>140</v>
      </c>
      <c r="D504" t="s">
        <v>141</v>
      </c>
      <c r="E504">
        <v>45285</v>
      </c>
      <c r="F504" t="s">
        <v>66</v>
      </c>
      <c r="G504" s="16">
        <v>100</v>
      </c>
      <c r="H504" s="16">
        <v>3556001</v>
      </c>
      <c r="I504" s="16">
        <v>35560010</v>
      </c>
      <c r="K504" s="29" t="str">
        <f t="shared" si="9"/>
        <v>Спир</v>
      </c>
      <c r="L504" s="29" t="s">
        <v>533</v>
      </c>
    </row>
    <row r="505" spans="1:12">
      <c r="A505">
        <v>6650739</v>
      </c>
      <c r="B505" t="s">
        <v>442</v>
      </c>
      <c r="C505" t="s">
        <v>53</v>
      </c>
      <c r="D505" t="s">
        <v>54</v>
      </c>
      <c r="E505">
        <v>18521</v>
      </c>
      <c r="F505" t="s">
        <v>52</v>
      </c>
      <c r="G505" s="16">
        <v>600</v>
      </c>
      <c r="H505" s="16">
        <v>5500000</v>
      </c>
      <c r="I505" s="16">
        <v>33000000</v>
      </c>
      <c r="K505" s="29" t="str">
        <f t="shared" si="9"/>
        <v>Бард</v>
      </c>
      <c r="L505" s="29" t="s">
        <v>533</v>
      </c>
    </row>
    <row r="506" spans="1:12">
      <c r="A506">
        <v>6650014</v>
      </c>
      <c r="B506" t="s">
        <v>443</v>
      </c>
      <c r="C506" t="s">
        <v>68</v>
      </c>
      <c r="D506" t="s">
        <v>69</v>
      </c>
      <c r="E506">
        <v>78261</v>
      </c>
      <c r="F506" t="s">
        <v>279</v>
      </c>
      <c r="G506" s="16">
        <v>1200</v>
      </c>
      <c r="H506" s="16">
        <v>35560000</v>
      </c>
      <c r="I506" s="16">
        <v>42672000</v>
      </c>
      <c r="K506" s="29" t="str">
        <f t="shared" si="9"/>
        <v>Спир</v>
      </c>
      <c r="L506" s="29" t="s">
        <v>533</v>
      </c>
    </row>
    <row r="507" spans="1:12">
      <c r="A507">
        <v>6649800</v>
      </c>
      <c r="B507" t="s">
        <v>443</v>
      </c>
      <c r="C507" t="s">
        <v>444</v>
      </c>
      <c r="D507" t="s">
        <v>445</v>
      </c>
      <c r="E507">
        <v>45433</v>
      </c>
      <c r="F507" t="s">
        <v>67</v>
      </c>
      <c r="G507" s="16">
        <v>200</v>
      </c>
      <c r="H507" s="16">
        <v>4491200</v>
      </c>
      <c r="I507" s="16">
        <v>89824000</v>
      </c>
      <c r="K507" s="29" t="str">
        <f t="shared" si="9"/>
        <v>Спир</v>
      </c>
      <c r="L507" s="29" t="s">
        <v>533</v>
      </c>
    </row>
    <row r="508" spans="1:12">
      <c r="A508">
        <v>6649786</v>
      </c>
      <c r="B508" t="s">
        <v>443</v>
      </c>
      <c r="C508" t="s">
        <v>72</v>
      </c>
      <c r="D508" t="s">
        <v>73</v>
      </c>
      <c r="E508">
        <v>45284</v>
      </c>
      <c r="F508" t="s">
        <v>65</v>
      </c>
      <c r="G508" s="16">
        <v>3200</v>
      </c>
      <c r="H508" s="16">
        <v>3589788</v>
      </c>
      <c r="I508" s="16">
        <v>1148732160</v>
      </c>
      <c r="K508" s="29" t="str">
        <f t="shared" si="9"/>
        <v>Спир</v>
      </c>
      <c r="L508" s="29" t="s">
        <v>533</v>
      </c>
    </row>
    <row r="509" spans="1:12">
      <c r="A509">
        <v>6648586</v>
      </c>
      <c r="B509" t="s">
        <v>443</v>
      </c>
      <c r="C509" t="s">
        <v>53</v>
      </c>
      <c r="D509" t="s">
        <v>54</v>
      </c>
      <c r="E509">
        <v>18521</v>
      </c>
      <c r="F509" t="s">
        <v>52</v>
      </c>
      <c r="G509" s="16">
        <v>600</v>
      </c>
      <c r="H509" s="16">
        <v>5500000</v>
      </c>
      <c r="I509" s="16">
        <v>33000000</v>
      </c>
      <c r="K509" s="29" t="str">
        <f t="shared" si="9"/>
        <v>Бард</v>
      </c>
      <c r="L509" s="29" t="s">
        <v>533</v>
      </c>
    </row>
    <row r="510" spans="1:12">
      <c r="A510">
        <v>6648043</v>
      </c>
      <c r="B510" t="s">
        <v>446</v>
      </c>
      <c r="C510" t="s">
        <v>92</v>
      </c>
      <c r="D510" t="s">
        <v>93</v>
      </c>
      <c r="E510">
        <v>54511</v>
      </c>
      <c r="F510" t="s">
        <v>181</v>
      </c>
      <c r="G510" s="16">
        <v>17000</v>
      </c>
      <c r="H510" s="16">
        <v>355600000</v>
      </c>
      <c r="I510" s="16">
        <v>604520000</v>
      </c>
      <c r="K510" s="29" t="str">
        <f t="shared" si="9"/>
        <v>Спир</v>
      </c>
      <c r="L510" s="29" t="s">
        <v>533</v>
      </c>
    </row>
    <row r="511" spans="1:12">
      <c r="A511">
        <v>6646531</v>
      </c>
      <c r="B511" t="s">
        <v>446</v>
      </c>
      <c r="C511" t="s">
        <v>53</v>
      </c>
      <c r="D511" t="s">
        <v>54</v>
      </c>
      <c r="E511">
        <v>18521</v>
      </c>
      <c r="F511" t="s">
        <v>52</v>
      </c>
      <c r="G511" s="16">
        <v>500</v>
      </c>
      <c r="H511" s="16">
        <v>5500000</v>
      </c>
      <c r="I511" s="16">
        <v>27500000</v>
      </c>
      <c r="K511" s="29" t="str">
        <f t="shared" si="9"/>
        <v>Бард</v>
      </c>
      <c r="L511" s="29" t="s">
        <v>533</v>
      </c>
    </row>
    <row r="512" spans="1:12">
      <c r="A512">
        <v>6646530</v>
      </c>
      <c r="B512" t="s">
        <v>446</v>
      </c>
      <c r="C512" t="s">
        <v>222</v>
      </c>
      <c r="D512" t="s">
        <v>223</v>
      </c>
      <c r="E512">
        <v>18521</v>
      </c>
      <c r="F512" t="s">
        <v>52</v>
      </c>
      <c r="G512" s="16">
        <v>100</v>
      </c>
      <c r="H512" s="16">
        <v>5501000</v>
      </c>
      <c r="I512" s="16">
        <v>5501000</v>
      </c>
      <c r="K512" s="29" t="str">
        <f t="shared" si="9"/>
        <v>Бард</v>
      </c>
      <c r="L512" s="29" t="s">
        <v>533</v>
      </c>
    </row>
    <row r="513" spans="1:12">
      <c r="A513">
        <v>6646523</v>
      </c>
      <c r="B513" t="s">
        <v>446</v>
      </c>
      <c r="C513" t="s">
        <v>447</v>
      </c>
      <c r="D513" t="s">
        <v>448</v>
      </c>
      <c r="E513">
        <v>45433</v>
      </c>
      <c r="F513" t="s">
        <v>67</v>
      </c>
      <c r="G513" s="16">
        <v>10</v>
      </c>
      <c r="H513" s="16">
        <v>4491200</v>
      </c>
      <c r="I513" s="16">
        <v>4491200</v>
      </c>
      <c r="K513" s="29" t="str">
        <f t="shared" si="9"/>
        <v>Спир</v>
      </c>
      <c r="L513" s="29" t="s">
        <v>533</v>
      </c>
    </row>
    <row r="514" spans="1:12">
      <c r="A514">
        <v>6644529</v>
      </c>
      <c r="B514" t="s">
        <v>449</v>
      </c>
      <c r="C514" t="s">
        <v>53</v>
      </c>
      <c r="D514" t="s">
        <v>54</v>
      </c>
      <c r="E514">
        <v>18521</v>
      </c>
      <c r="F514" t="s">
        <v>52</v>
      </c>
      <c r="G514" s="16">
        <v>500</v>
      </c>
      <c r="H514" s="16">
        <v>5500000</v>
      </c>
      <c r="I514" s="16">
        <v>27500000</v>
      </c>
      <c r="K514" s="29" t="str">
        <f t="shared" si="9"/>
        <v>Бард</v>
      </c>
      <c r="L514" s="29" t="s">
        <v>533</v>
      </c>
    </row>
    <row r="515" spans="1:12">
      <c r="A515">
        <v>6644528</v>
      </c>
      <c r="B515" t="s">
        <v>449</v>
      </c>
      <c r="C515" t="s">
        <v>222</v>
      </c>
      <c r="D515" t="s">
        <v>223</v>
      </c>
      <c r="E515">
        <v>18521</v>
      </c>
      <c r="F515" t="s">
        <v>52</v>
      </c>
      <c r="G515" s="16">
        <v>100</v>
      </c>
      <c r="H515" s="16">
        <v>5500001</v>
      </c>
      <c r="I515" s="16">
        <v>5500001</v>
      </c>
      <c r="K515" s="29" t="str">
        <f t="shared" si="9"/>
        <v>Бард</v>
      </c>
      <c r="L515" s="29" t="s">
        <v>533</v>
      </c>
    </row>
    <row r="516" spans="1:12">
      <c r="A516">
        <v>6643982</v>
      </c>
      <c r="B516" t="s">
        <v>450</v>
      </c>
      <c r="C516" t="s">
        <v>230</v>
      </c>
      <c r="D516" t="s">
        <v>231</v>
      </c>
      <c r="E516">
        <v>78261</v>
      </c>
      <c r="F516" t="s">
        <v>279</v>
      </c>
      <c r="G516" s="16">
        <v>1200</v>
      </c>
      <c r="H516" s="16">
        <v>35560000</v>
      </c>
      <c r="I516" s="16">
        <v>42672000</v>
      </c>
      <c r="K516" s="29" t="str">
        <f t="shared" si="9"/>
        <v>Спир</v>
      </c>
      <c r="L516" s="29" t="s">
        <v>533</v>
      </c>
    </row>
    <row r="517" spans="1:12">
      <c r="A517">
        <v>6643256</v>
      </c>
      <c r="B517" t="s">
        <v>450</v>
      </c>
      <c r="C517" t="s">
        <v>283</v>
      </c>
      <c r="D517" t="s">
        <v>284</v>
      </c>
      <c r="E517">
        <v>78261</v>
      </c>
      <c r="F517" t="s">
        <v>279</v>
      </c>
      <c r="G517" s="16">
        <v>4400</v>
      </c>
      <c r="H517" s="16">
        <v>35560000</v>
      </c>
      <c r="I517" s="16">
        <v>156464000</v>
      </c>
      <c r="K517" s="29" t="str">
        <f t="shared" si="9"/>
        <v>Спир</v>
      </c>
      <c r="L517" s="29" t="s">
        <v>533</v>
      </c>
    </row>
    <row r="518" spans="1:12">
      <c r="A518">
        <v>6643255</v>
      </c>
      <c r="B518" t="s">
        <v>450</v>
      </c>
      <c r="C518" t="s">
        <v>283</v>
      </c>
      <c r="D518" t="s">
        <v>284</v>
      </c>
      <c r="E518">
        <v>78261</v>
      </c>
      <c r="F518" t="s">
        <v>279</v>
      </c>
      <c r="G518" s="16">
        <v>4400</v>
      </c>
      <c r="H518" s="16">
        <v>35560000</v>
      </c>
      <c r="I518" s="16">
        <v>156464000</v>
      </c>
      <c r="K518" s="29" t="str">
        <f t="shared" si="9"/>
        <v>Спир</v>
      </c>
      <c r="L518" s="29" t="s">
        <v>533</v>
      </c>
    </row>
    <row r="519" spans="1:12">
      <c r="A519">
        <v>6642560</v>
      </c>
      <c r="B519" t="s">
        <v>450</v>
      </c>
      <c r="C519" t="s">
        <v>53</v>
      </c>
      <c r="D519" t="s">
        <v>54</v>
      </c>
      <c r="E519">
        <v>18521</v>
      </c>
      <c r="F519" t="s">
        <v>52</v>
      </c>
      <c r="G519" s="16">
        <v>200</v>
      </c>
      <c r="H519" s="16">
        <v>5500000</v>
      </c>
      <c r="I519" s="16">
        <v>11000000</v>
      </c>
      <c r="K519" s="29" t="str">
        <f t="shared" ref="K519:K542" si="10">LEFT(F519,4)</f>
        <v>Бард</v>
      </c>
      <c r="L519" s="29" t="s">
        <v>533</v>
      </c>
    </row>
    <row r="520" spans="1:12">
      <c r="A520">
        <v>6642559</v>
      </c>
      <c r="B520" t="s">
        <v>450</v>
      </c>
      <c r="C520" t="s">
        <v>50</v>
      </c>
      <c r="D520" t="s">
        <v>51</v>
      </c>
      <c r="E520">
        <v>18521</v>
      </c>
      <c r="F520" t="s">
        <v>52</v>
      </c>
      <c r="G520" s="16">
        <v>400</v>
      </c>
      <c r="H520" s="16">
        <v>5500205</v>
      </c>
      <c r="I520" s="16">
        <v>22000820</v>
      </c>
      <c r="K520" s="29" t="str">
        <f t="shared" si="10"/>
        <v>Бард</v>
      </c>
      <c r="L520" s="29" t="s">
        <v>533</v>
      </c>
    </row>
    <row r="521" spans="1:12">
      <c r="A521">
        <v>6642536</v>
      </c>
      <c r="B521" t="s">
        <v>450</v>
      </c>
      <c r="C521" t="s">
        <v>87</v>
      </c>
      <c r="D521" t="s">
        <v>88</v>
      </c>
      <c r="E521">
        <v>45285</v>
      </c>
      <c r="F521" t="s">
        <v>66</v>
      </c>
      <c r="G521" s="16">
        <v>450</v>
      </c>
      <c r="H521" s="16">
        <v>3556007</v>
      </c>
      <c r="I521" s="16">
        <v>160020315</v>
      </c>
      <c r="K521" s="29" t="str">
        <f t="shared" si="10"/>
        <v>Спир</v>
      </c>
      <c r="L521" s="29" t="s">
        <v>533</v>
      </c>
    </row>
    <row r="522" spans="1:12">
      <c r="A522">
        <v>6642535</v>
      </c>
      <c r="B522" t="s">
        <v>450</v>
      </c>
      <c r="C522" t="s">
        <v>116</v>
      </c>
      <c r="D522" t="s">
        <v>117</v>
      </c>
      <c r="E522">
        <v>45285</v>
      </c>
      <c r="F522" t="s">
        <v>66</v>
      </c>
      <c r="G522" s="16">
        <v>150</v>
      </c>
      <c r="H522" s="16">
        <v>3556007</v>
      </c>
      <c r="I522" s="16">
        <v>53340105</v>
      </c>
      <c r="K522" s="29" t="str">
        <f t="shared" si="10"/>
        <v>Спир</v>
      </c>
      <c r="L522" s="29" t="s">
        <v>533</v>
      </c>
    </row>
    <row r="523" spans="1:12">
      <c r="A523">
        <v>6642534</v>
      </c>
      <c r="B523" t="s">
        <v>450</v>
      </c>
      <c r="C523" t="s">
        <v>273</v>
      </c>
      <c r="D523" t="s">
        <v>274</v>
      </c>
      <c r="E523">
        <v>45285</v>
      </c>
      <c r="F523" t="s">
        <v>66</v>
      </c>
      <c r="G523" s="16">
        <v>100</v>
      </c>
      <c r="H523" s="16">
        <v>3556007</v>
      </c>
      <c r="I523" s="16">
        <v>35560070</v>
      </c>
      <c r="K523" s="29" t="str">
        <f t="shared" si="10"/>
        <v>Спир</v>
      </c>
      <c r="L523" s="29" t="s">
        <v>533</v>
      </c>
    </row>
    <row r="524" spans="1:12">
      <c r="A524">
        <v>6642533</v>
      </c>
      <c r="B524" t="s">
        <v>450</v>
      </c>
      <c r="C524" t="s">
        <v>184</v>
      </c>
      <c r="D524" t="s">
        <v>185</v>
      </c>
      <c r="E524">
        <v>45285</v>
      </c>
      <c r="F524" t="s">
        <v>66</v>
      </c>
      <c r="G524" s="16">
        <v>3000</v>
      </c>
      <c r="H524" s="16">
        <v>3557007</v>
      </c>
      <c r="I524" s="16">
        <v>1067102100</v>
      </c>
      <c r="K524" s="29" t="str">
        <f t="shared" si="10"/>
        <v>Спир</v>
      </c>
      <c r="L524" s="29" t="s">
        <v>533</v>
      </c>
    </row>
    <row r="525" spans="1:12">
      <c r="A525">
        <v>6641952</v>
      </c>
      <c r="B525" t="s">
        <v>451</v>
      </c>
      <c r="C525" t="s">
        <v>452</v>
      </c>
      <c r="D525" t="s">
        <v>453</v>
      </c>
      <c r="E525">
        <v>45285</v>
      </c>
      <c r="F525" t="s">
        <v>66</v>
      </c>
      <c r="G525" s="16">
        <v>3200</v>
      </c>
      <c r="H525" s="16">
        <v>3556400</v>
      </c>
      <c r="I525" s="16">
        <v>1138048000</v>
      </c>
      <c r="K525" s="29" t="str">
        <f t="shared" si="10"/>
        <v>Спир</v>
      </c>
      <c r="L525" s="29" t="s">
        <v>533</v>
      </c>
    </row>
    <row r="526" spans="1:12">
      <c r="A526">
        <v>6641951</v>
      </c>
      <c r="B526" t="s">
        <v>451</v>
      </c>
      <c r="C526" t="s">
        <v>78</v>
      </c>
      <c r="D526" t="s">
        <v>79</v>
      </c>
      <c r="E526">
        <v>45285</v>
      </c>
      <c r="F526" t="s">
        <v>66</v>
      </c>
      <c r="G526" s="16">
        <v>100</v>
      </c>
      <c r="H526" s="16">
        <v>3556500</v>
      </c>
      <c r="I526" s="16">
        <v>35565000</v>
      </c>
      <c r="K526" s="29" t="str">
        <f t="shared" si="10"/>
        <v>Спир</v>
      </c>
      <c r="L526" s="29" t="s">
        <v>533</v>
      </c>
    </row>
    <row r="527" spans="1:12">
      <c r="A527">
        <v>6641025</v>
      </c>
      <c r="B527" t="s">
        <v>451</v>
      </c>
      <c r="C527" t="s">
        <v>53</v>
      </c>
      <c r="D527" t="s">
        <v>54</v>
      </c>
      <c r="E527">
        <v>18521</v>
      </c>
      <c r="F527" t="s">
        <v>52</v>
      </c>
      <c r="G527" s="16">
        <v>500</v>
      </c>
      <c r="H527" s="16">
        <v>5500000</v>
      </c>
      <c r="I527" s="16">
        <v>27500000</v>
      </c>
      <c r="K527" s="29" t="str">
        <f t="shared" si="10"/>
        <v>Бард</v>
      </c>
      <c r="L527" s="29" t="s">
        <v>533</v>
      </c>
    </row>
    <row r="528" spans="1:12">
      <c r="A528">
        <v>6641024</v>
      </c>
      <c r="B528" t="s">
        <v>451</v>
      </c>
      <c r="C528" t="s">
        <v>139</v>
      </c>
      <c r="D528" t="s">
        <v>62</v>
      </c>
      <c r="E528">
        <v>18521</v>
      </c>
      <c r="F528" t="s">
        <v>52</v>
      </c>
      <c r="G528" s="16">
        <v>100</v>
      </c>
      <c r="H528" s="16">
        <v>5500005</v>
      </c>
      <c r="I528" s="16">
        <v>5500005</v>
      </c>
      <c r="K528" s="29" t="str">
        <f t="shared" si="10"/>
        <v>Бард</v>
      </c>
      <c r="L528" s="29" t="s">
        <v>533</v>
      </c>
    </row>
    <row r="529" spans="1:12">
      <c r="A529">
        <v>6641011</v>
      </c>
      <c r="B529" t="s">
        <v>451</v>
      </c>
      <c r="C529" t="s">
        <v>144</v>
      </c>
      <c r="D529" t="s">
        <v>145</v>
      </c>
      <c r="E529">
        <v>45433</v>
      </c>
      <c r="F529" t="s">
        <v>67</v>
      </c>
      <c r="G529" s="16">
        <v>100</v>
      </c>
      <c r="H529" s="16">
        <v>4492000</v>
      </c>
      <c r="I529" s="16">
        <v>44920000</v>
      </c>
      <c r="K529" s="29" t="str">
        <f t="shared" si="10"/>
        <v>Спир</v>
      </c>
      <c r="L529" s="29" t="s">
        <v>533</v>
      </c>
    </row>
    <row r="530" spans="1:12">
      <c r="A530">
        <v>6639462</v>
      </c>
      <c r="B530" t="s">
        <v>454</v>
      </c>
      <c r="C530" t="s">
        <v>53</v>
      </c>
      <c r="D530" t="s">
        <v>54</v>
      </c>
      <c r="E530">
        <v>18521</v>
      </c>
      <c r="F530" t="s">
        <v>52</v>
      </c>
      <c r="G530" s="16">
        <v>600</v>
      </c>
      <c r="H530" s="16">
        <v>5500000</v>
      </c>
      <c r="I530" s="16">
        <v>33000000</v>
      </c>
      <c r="K530" s="29" t="str">
        <f t="shared" si="10"/>
        <v>Бард</v>
      </c>
      <c r="L530" s="29" t="s">
        <v>533</v>
      </c>
    </row>
    <row r="531" spans="1:12">
      <c r="A531">
        <v>6639451</v>
      </c>
      <c r="B531" t="s">
        <v>454</v>
      </c>
      <c r="C531" t="s">
        <v>234</v>
      </c>
      <c r="D531" t="s">
        <v>235</v>
      </c>
      <c r="E531">
        <v>45433</v>
      </c>
      <c r="F531" t="s">
        <v>67</v>
      </c>
      <c r="G531" s="16">
        <v>200</v>
      </c>
      <c r="H531" s="16">
        <v>4491205</v>
      </c>
      <c r="I531" s="16">
        <v>89824100</v>
      </c>
      <c r="K531" s="29" t="str">
        <f t="shared" si="10"/>
        <v>Спир</v>
      </c>
      <c r="L531" s="29" t="s">
        <v>533</v>
      </c>
    </row>
    <row r="532" spans="1:12">
      <c r="A532">
        <v>6639441</v>
      </c>
      <c r="B532" t="s">
        <v>454</v>
      </c>
      <c r="C532" t="s">
        <v>94</v>
      </c>
      <c r="D532" t="s">
        <v>95</v>
      </c>
      <c r="E532">
        <v>45285</v>
      </c>
      <c r="F532" t="s">
        <v>66</v>
      </c>
      <c r="G532" s="16">
        <v>320</v>
      </c>
      <c r="H532" s="16">
        <v>3556000</v>
      </c>
      <c r="I532" s="16">
        <v>113792000</v>
      </c>
      <c r="K532" s="29" t="str">
        <f t="shared" si="10"/>
        <v>Спир</v>
      </c>
      <c r="L532" s="29" t="s">
        <v>533</v>
      </c>
    </row>
    <row r="533" spans="1:12">
      <c r="A533">
        <v>6639440</v>
      </c>
      <c r="B533" t="s">
        <v>454</v>
      </c>
      <c r="C533" t="s">
        <v>100</v>
      </c>
      <c r="D533" t="s">
        <v>101</v>
      </c>
      <c r="E533">
        <v>45285</v>
      </c>
      <c r="F533" t="s">
        <v>66</v>
      </c>
      <c r="G533" s="16">
        <v>400</v>
      </c>
      <c r="H533" s="16">
        <v>3556777</v>
      </c>
      <c r="I533" s="16">
        <v>142271080</v>
      </c>
      <c r="K533" s="29" t="str">
        <f t="shared" si="10"/>
        <v>Спир</v>
      </c>
      <c r="L533" s="29" t="s">
        <v>533</v>
      </c>
    </row>
    <row r="534" spans="1:12">
      <c r="A534">
        <v>6639439</v>
      </c>
      <c r="B534" t="s">
        <v>454</v>
      </c>
      <c r="C534" t="s">
        <v>128</v>
      </c>
      <c r="D534" t="s">
        <v>129</v>
      </c>
      <c r="E534">
        <v>45285</v>
      </c>
      <c r="F534" t="s">
        <v>66</v>
      </c>
      <c r="G534" s="16">
        <v>100</v>
      </c>
      <c r="H534" s="16">
        <v>3560000</v>
      </c>
      <c r="I534" s="16">
        <v>35600000</v>
      </c>
      <c r="K534" s="29" t="str">
        <f t="shared" si="10"/>
        <v>Спир</v>
      </c>
      <c r="L534" s="29" t="s">
        <v>533</v>
      </c>
    </row>
    <row r="535" spans="1:12">
      <c r="A535">
        <v>6639031</v>
      </c>
      <c r="B535" t="s">
        <v>455</v>
      </c>
      <c r="C535" t="s">
        <v>113</v>
      </c>
      <c r="D535" t="s">
        <v>114</v>
      </c>
      <c r="E535">
        <v>78262</v>
      </c>
      <c r="F535" t="s">
        <v>285</v>
      </c>
      <c r="G535" s="16">
        <v>3200</v>
      </c>
      <c r="H535" s="16">
        <v>35890047</v>
      </c>
      <c r="I535" s="16">
        <v>114848150.40000001</v>
      </c>
      <c r="K535" s="29" t="str">
        <f t="shared" si="10"/>
        <v>Спир</v>
      </c>
      <c r="L535" s="29" t="s">
        <v>533</v>
      </c>
    </row>
    <row r="536" spans="1:12">
      <c r="A536">
        <v>6638879</v>
      </c>
      <c r="B536" t="s">
        <v>455</v>
      </c>
      <c r="C536" t="s">
        <v>323</v>
      </c>
      <c r="D536" t="s">
        <v>330</v>
      </c>
      <c r="E536">
        <v>45433</v>
      </c>
      <c r="F536" t="s">
        <v>67</v>
      </c>
      <c r="G536" s="16">
        <v>10</v>
      </c>
      <c r="H536" s="16">
        <v>4491200</v>
      </c>
      <c r="I536" s="16">
        <v>4491200</v>
      </c>
      <c r="K536" s="29" t="str">
        <f t="shared" si="10"/>
        <v>Спир</v>
      </c>
      <c r="L536" s="29" t="s">
        <v>533</v>
      </c>
    </row>
    <row r="537" spans="1:12">
      <c r="A537">
        <v>6638878</v>
      </c>
      <c r="B537" t="s">
        <v>455</v>
      </c>
      <c r="C537" t="s">
        <v>212</v>
      </c>
      <c r="D537" t="s">
        <v>213</v>
      </c>
      <c r="E537">
        <v>45433</v>
      </c>
      <c r="F537" t="s">
        <v>67</v>
      </c>
      <c r="G537" s="16">
        <v>40</v>
      </c>
      <c r="H537" s="16">
        <v>4491222</v>
      </c>
      <c r="I537" s="16">
        <v>17964888</v>
      </c>
      <c r="K537" s="29" t="str">
        <f t="shared" si="10"/>
        <v>Спир</v>
      </c>
      <c r="L537" s="29" t="s">
        <v>533</v>
      </c>
    </row>
    <row r="538" spans="1:12">
      <c r="A538">
        <v>6637906</v>
      </c>
      <c r="B538" t="s">
        <v>455</v>
      </c>
      <c r="C538" t="s">
        <v>53</v>
      </c>
      <c r="D538" t="s">
        <v>54</v>
      </c>
      <c r="E538">
        <v>18521</v>
      </c>
      <c r="F538" t="s">
        <v>52</v>
      </c>
      <c r="G538" s="16">
        <v>500</v>
      </c>
      <c r="H538" s="16">
        <v>5500000</v>
      </c>
      <c r="I538" s="16">
        <v>27500000</v>
      </c>
      <c r="K538" s="29" t="str">
        <f t="shared" si="10"/>
        <v>Бард</v>
      </c>
      <c r="L538" s="29" t="s">
        <v>533</v>
      </c>
    </row>
    <row r="539" spans="1:12">
      <c r="A539">
        <v>6637905</v>
      </c>
      <c r="B539" t="s">
        <v>455</v>
      </c>
      <c r="C539" t="s">
        <v>280</v>
      </c>
      <c r="D539" t="s">
        <v>281</v>
      </c>
      <c r="E539">
        <v>18521</v>
      </c>
      <c r="F539" t="s">
        <v>52</v>
      </c>
      <c r="G539" s="16">
        <v>100</v>
      </c>
      <c r="H539" s="16">
        <v>5505555</v>
      </c>
      <c r="I539" s="16">
        <v>5505555</v>
      </c>
      <c r="K539" s="29" t="str">
        <f t="shared" si="10"/>
        <v>Бард</v>
      </c>
      <c r="L539" s="29" t="s">
        <v>533</v>
      </c>
    </row>
    <row r="540" spans="1:12">
      <c r="A540">
        <v>6637882</v>
      </c>
      <c r="B540" t="s">
        <v>455</v>
      </c>
      <c r="C540" t="s">
        <v>142</v>
      </c>
      <c r="D540" t="s">
        <v>143</v>
      </c>
      <c r="E540">
        <v>45285</v>
      </c>
      <c r="F540" t="s">
        <v>66</v>
      </c>
      <c r="G540" s="16">
        <v>100</v>
      </c>
      <c r="H540" s="16">
        <v>3556000</v>
      </c>
      <c r="I540" s="16">
        <v>35560000</v>
      </c>
      <c r="K540" s="29" t="str">
        <f t="shared" si="10"/>
        <v>Спир</v>
      </c>
      <c r="L540" s="29" t="s">
        <v>533</v>
      </c>
    </row>
    <row r="541" spans="1:12">
      <c r="A541">
        <v>6637371</v>
      </c>
      <c r="B541" t="s">
        <v>456</v>
      </c>
      <c r="C541" t="s">
        <v>341</v>
      </c>
      <c r="D541" t="s">
        <v>342</v>
      </c>
      <c r="E541">
        <v>45433</v>
      </c>
      <c r="F541" t="s">
        <v>67</v>
      </c>
      <c r="G541" s="16">
        <v>160</v>
      </c>
      <c r="H541" s="16">
        <v>4491200</v>
      </c>
      <c r="I541" s="16">
        <v>71859200</v>
      </c>
      <c r="K541" s="29" t="str">
        <f t="shared" si="10"/>
        <v>Спир</v>
      </c>
      <c r="L541" s="29" t="s">
        <v>533</v>
      </c>
    </row>
    <row r="542" spans="1:12">
      <c r="A542">
        <v>6636409</v>
      </c>
      <c r="B542" t="s">
        <v>456</v>
      </c>
      <c r="C542" t="s">
        <v>214</v>
      </c>
      <c r="D542" t="s">
        <v>215</v>
      </c>
      <c r="E542">
        <v>45284</v>
      </c>
      <c r="F542" t="s">
        <v>65</v>
      </c>
      <c r="G542" s="16">
        <v>500</v>
      </c>
      <c r="H542" s="16">
        <v>3589050</v>
      </c>
      <c r="I542" s="16">
        <v>179452500</v>
      </c>
      <c r="K542" s="29" t="str">
        <f t="shared" si="10"/>
        <v>Спир</v>
      </c>
      <c r="L542" s="29" t="s">
        <v>533</v>
      </c>
    </row>
    <row r="543" spans="1:12">
      <c r="A543"/>
      <c r="B543"/>
      <c r="C543"/>
      <c r="D543"/>
      <c r="E543"/>
      <c r="F543"/>
      <c r="G543" s="16"/>
      <c r="H543" s="16"/>
      <c r="I543" s="16"/>
      <c r="K543" s="29" t="str">
        <f t="shared" ref="K543" si="11">LEFT(F543,4)</f>
        <v/>
      </c>
    </row>
    <row r="544" spans="1:12">
      <c r="A544"/>
      <c r="B544" s="36"/>
      <c r="C544"/>
      <c r="D544" s="36"/>
      <c r="E544" s="36"/>
      <c r="F544" s="37"/>
      <c r="G544" s="38"/>
      <c r="H544" s="38"/>
      <c r="I544" s="38">
        <f>SUM(I5:I543)</f>
        <v>87687933445.5</v>
      </c>
    </row>
    <row r="545" spans="1:17">
      <c r="A545"/>
      <c r="C545"/>
    </row>
    <row r="546" spans="1:17">
      <c r="A546"/>
      <c r="C546"/>
    </row>
    <row r="547" spans="1:17">
      <c r="A547"/>
      <c r="C547"/>
    </row>
    <row r="548" spans="1:17">
      <c r="A548"/>
      <c r="C548"/>
    </row>
    <row r="549" spans="1:17">
      <c r="A549"/>
      <c r="C549"/>
    </row>
    <row r="550" spans="1:17">
      <c r="A550"/>
      <c r="C550"/>
      <c r="Q550" s="29" t="e">
        <f>#REF!*#REF!</f>
        <v>#REF!</v>
      </c>
    </row>
    <row r="551" spans="1:17">
      <c r="A551"/>
      <c r="C551"/>
      <c r="F551" s="32" t="s">
        <v>89</v>
      </c>
      <c r="G551" s="30">
        <f>SUMIF($K$5:$K543,$F551,G$5:G543)</f>
        <v>35400</v>
      </c>
      <c r="H551" s="30">
        <f>I551/G551</f>
        <v>55003.087146892656</v>
      </c>
      <c r="I551" s="30">
        <f>SUMIF($K$5:$K543,$F551,I$5:I543)</f>
        <v>1947109285</v>
      </c>
      <c r="K551" s="30">
        <f>COUNTIF(K$5:K$543,F551)</f>
        <v>92</v>
      </c>
    </row>
    <row r="552" spans="1:17">
      <c r="A552"/>
      <c r="C552"/>
      <c r="F552" s="32" t="s">
        <v>90</v>
      </c>
      <c r="G552" s="30">
        <f>SUMIF($K$5:$K544,$F552,G$5:G544)</f>
        <v>665350</v>
      </c>
      <c r="H552" s="30">
        <f>I552/G552</f>
        <v>128865.74608927632</v>
      </c>
      <c r="I552" s="30">
        <f>SUMIF($K$5:$K544,$F552,I$5:I544)</f>
        <v>85740824160.5</v>
      </c>
      <c r="K552" s="30">
        <f>COUNTIF(K$5:K$543,F552)</f>
        <v>446</v>
      </c>
    </row>
    <row r="553" spans="1:17">
      <c r="A553"/>
      <c r="C553"/>
      <c r="F553" s="32"/>
      <c r="I553" s="30">
        <f>SUM(I551:I552)</f>
        <v>87687933445.5</v>
      </c>
    </row>
    <row r="554" spans="1:17">
      <c r="A554"/>
      <c r="C554"/>
      <c r="F554" s="32"/>
    </row>
    <row r="555" spans="1:17">
      <c r="A555"/>
      <c r="C555"/>
    </row>
    <row r="556" spans="1:17">
      <c r="A556"/>
      <c r="C556"/>
    </row>
    <row r="557" spans="1:17">
      <c r="A557"/>
      <c r="C557"/>
      <c r="F557" s="32" t="s">
        <v>533</v>
      </c>
      <c r="G557" s="30">
        <f>SUMIF($L$5:$L549,$F557,G$5:G549)</f>
        <v>700750</v>
      </c>
      <c r="H557" s="30">
        <f>I557/G557</f>
        <v>125134.40377524082</v>
      </c>
      <c r="I557" s="30">
        <f>SUMIF($L$5:$L549,$F557,I$5:I549)</f>
        <v>87687933445.5</v>
      </c>
    </row>
    <row r="558" spans="1:17">
      <c r="A558"/>
      <c r="C558"/>
    </row>
    <row r="559" spans="1:17">
      <c r="A559"/>
      <c r="C559"/>
    </row>
    <row r="560" spans="1:17">
      <c r="A560"/>
      <c r="C560"/>
    </row>
    <row r="561" spans="1:3">
      <c r="A561"/>
      <c r="C561"/>
    </row>
    <row r="562" spans="1:3">
      <c r="A562"/>
      <c r="C562"/>
    </row>
    <row r="563" spans="1:3">
      <c r="A563"/>
      <c r="C563"/>
    </row>
    <row r="564" spans="1:3">
      <c r="A564"/>
      <c r="C564"/>
    </row>
    <row r="565" spans="1:3">
      <c r="A565"/>
      <c r="C565"/>
    </row>
    <row r="566" spans="1:3">
      <c r="A566"/>
      <c r="C566"/>
    </row>
    <row r="567" spans="1:3">
      <c r="A567"/>
      <c r="C567"/>
    </row>
    <row r="568" spans="1:3">
      <c r="A568"/>
      <c r="C568"/>
    </row>
    <row r="569" spans="1:3">
      <c r="A569"/>
      <c r="C569"/>
    </row>
    <row r="570" spans="1:3">
      <c r="A570"/>
      <c r="C570"/>
    </row>
    <row r="571" spans="1:3">
      <c r="A571"/>
      <c r="C571"/>
    </row>
    <row r="572" spans="1:3">
      <c r="A572"/>
      <c r="C572"/>
    </row>
    <row r="573" spans="1:3">
      <c r="A573"/>
      <c r="C573"/>
    </row>
    <row r="574" spans="1:3">
      <c r="A574"/>
      <c r="C574"/>
    </row>
    <row r="575" spans="1:3">
      <c r="A575"/>
      <c r="C575"/>
    </row>
    <row r="576" spans="1:3">
      <c r="A576"/>
      <c r="C576"/>
    </row>
    <row r="577" spans="1:3">
      <c r="A577"/>
      <c r="C577"/>
    </row>
    <row r="578" spans="1:3">
      <c r="A578"/>
      <c r="C578"/>
    </row>
    <row r="579" spans="1:3">
      <c r="A579"/>
      <c r="C579"/>
    </row>
    <row r="580" spans="1:3">
      <c r="A580"/>
      <c r="C580"/>
    </row>
    <row r="581" spans="1:3">
      <c r="A581"/>
      <c r="C581"/>
    </row>
    <row r="582" spans="1:3">
      <c r="A582"/>
      <c r="C582"/>
    </row>
    <row r="583" spans="1:3">
      <c r="A583"/>
      <c r="C583"/>
    </row>
    <row r="584" spans="1:3">
      <c r="A584"/>
      <c r="C584"/>
    </row>
    <row r="585" spans="1:3">
      <c r="A585"/>
      <c r="C585"/>
    </row>
    <row r="586" spans="1:3">
      <c r="A586"/>
      <c r="C586"/>
    </row>
    <row r="587" spans="1:3">
      <c r="A587"/>
      <c r="C587"/>
    </row>
    <row r="588" spans="1:3">
      <c r="A588"/>
      <c r="C588"/>
    </row>
    <row r="589" spans="1:3">
      <c r="A589"/>
      <c r="C589"/>
    </row>
    <row r="590" spans="1:3">
      <c r="A590"/>
      <c r="C590"/>
    </row>
    <row r="591" spans="1:3">
      <c r="A591"/>
      <c r="C591"/>
    </row>
    <row r="592" spans="1:3">
      <c r="A592"/>
      <c r="C592"/>
    </row>
    <row r="593" spans="1:3">
      <c r="A593"/>
      <c r="C593"/>
    </row>
    <row r="594" spans="1:3">
      <c r="A594"/>
      <c r="C594"/>
    </row>
    <row r="595" spans="1:3">
      <c r="A595"/>
      <c r="C595"/>
    </row>
    <row r="596" spans="1:3">
      <c r="A596"/>
      <c r="C596"/>
    </row>
    <row r="597" spans="1:3">
      <c r="A597"/>
      <c r="C597"/>
    </row>
    <row r="598" spans="1:3">
      <c r="A598"/>
      <c r="C598"/>
    </row>
    <row r="599" spans="1:3">
      <c r="A599"/>
      <c r="C599"/>
    </row>
    <row r="600" spans="1:3">
      <c r="A600"/>
      <c r="C600"/>
    </row>
    <row r="601" spans="1:3">
      <c r="A601"/>
      <c r="C601"/>
    </row>
    <row r="602" spans="1:3">
      <c r="A602"/>
      <c r="C602"/>
    </row>
    <row r="603" spans="1:3">
      <c r="A603"/>
      <c r="C603"/>
    </row>
    <row r="604" spans="1:3">
      <c r="A604"/>
      <c r="C604"/>
    </row>
    <row r="605" spans="1:3">
      <c r="A605"/>
      <c r="C605"/>
    </row>
    <row r="606" spans="1:3">
      <c r="A606"/>
      <c r="C606"/>
    </row>
    <row r="607" spans="1:3">
      <c r="A607"/>
      <c r="C607"/>
    </row>
    <row r="608" spans="1:3">
      <c r="A608"/>
      <c r="C608"/>
    </row>
    <row r="609" spans="1:3">
      <c r="A609"/>
      <c r="C609"/>
    </row>
    <row r="610" spans="1:3">
      <c r="A610"/>
      <c r="C610"/>
    </row>
    <row r="611" spans="1:3">
      <c r="A611"/>
      <c r="C611"/>
    </row>
    <row r="612" spans="1:3">
      <c r="A612"/>
      <c r="C612"/>
    </row>
    <row r="613" spans="1:3">
      <c r="A613"/>
      <c r="C613"/>
    </row>
    <row r="614" spans="1:3">
      <c r="A614"/>
      <c r="C614"/>
    </row>
    <row r="615" spans="1:3">
      <c r="A615"/>
      <c r="C615"/>
    </row>
    <row r="616" spans="1:3">
      <c r="A616"/>
      <c r="C616"/>
    </row>
    <row r="617" spans="1:3">
      <c r="A617"/>
      <c r="C617"/>
    </row>
    <row r="618" spans="1:3">
      <c r="A618"/>
      <c r="C618"/>
    </row>
    <row r="619" spans="1:3">
      <c r="A619"/>
      <c r="C619"/>
    </row>
    <row r="620" spans="1:3">
      <c r="A620"/>
      <c r="C620"/>
    </row>
    <row r="621" spans="1:3">
      <c r="A621"/>
      <c r="C621"/>
    </row>
    <row r="622" spans="1:3">
      <c r="A622"/>
      <c r="C622"/>
    </row>
    <row r="623" spans="1:3">
      <c r="A623"/>
      <c r="C623"/>
    </row>
    <row r="624" spans="1:3">
      <c r="A624"/>
      <c r="C624"/>
    </row>
    <row r="625" spans="1:3">
      <c r="A625"/>
      <c r="C625"/>
    </row>
    <row r="626" spans="1:3">
      <c r="A626"/>
      <c r="C626"/>
    </row>
    <row r="627" spans="1:3">
      <c r="A627"/>
      <c r="C627"/>
    </row>
    <row r="628" spans="1:3">
      <c r="A628"/>
      <c r="C628"/>
    </row>
    <row r="629" spans="1:3">
      <c r="A629"/>
      <c r="C629"/>
    </row>
    <row r="630" spans="1:3">
      <c r="A630"/>
      <c r="C630"/>
    </row>
    <row r="631" spans="1:3">
      <c r="A631"/>
      <c r="C631"/>
    </row>
    <row r="632" spans="1:3">
      <c r="A632"/>
      <c r="C632"/>
    </row>
    <row r="633" spans="1:3">
      <c r="A633"/>
      <c r="C633"/>
    </row>
    <row r="634" spans="1:3">
      <c r="A634"/>
      <c r="C634"/>
    </row>
    <row r="635" spans="1:3">
      <c r="A635"/>
      <c r="C635"/>
    </row>
    <row r="636" spans="1:3">
      <c r="A636"/>
      <c r="C636"/>
    </row>
    <row r="637" spans="1:3">
      <c r="A637"/>
      <c r="C637"/>
    </row>
    <row r="638" spans="1:3">
      <c r="A638"/>
      <c r="C638"/>
    </row>
    <row r="639" spans="1:3">
      <c r="A639"/>
      <c r="C639"/>
    </row>
    <row r="640" spans="1:3">
      <c r="A640"/>
      <c r="C640"/>
    </row>
    <row r="641" spans="1:3">
      <c r="A641"/>
      <c r="C641"/>
    </row>
    <row r="642" spans="1:3">
      <c r="A642"/>
      <c r="C642"/>
    </row>
    <row r="643" spans="1:3">
      <c r="A643"/>
      <c r="C643"/>
    </row>
    <row r="644" spans="1:3">
      <c r="A644"/>
      <c r="C644"/>
    </row>
    <row r="645" spans="1:3">
      <c r="A645"/>
      <c r="C645"/>
    </row>
    <row r="646" spans="1:3">
      <c r="A646"/>
      <c r="C646"/>
    </row>
    <row r="647" spans="1:3">
      <c r="A647"/>
      <c r="C647"/>
    </row>
    <row r="648" spans="1:3">
      <c r="A648"/>
      <c r="C648"/>
    </row>
    <row r="649" spans="1:3">
      <c r="A649"/>
      <c r="C649"/>
    </row>
    <row r="650" spans="1:3">
      <c r="A650"/>
      <c r="C650"/>
    </row>
    <row r="651" spans="1:3">
      <c r="A651"/>
      <c r="C651"/>
    </row>
    <row r="652" spans="1:3">
      <c r="A652"/>
      <c r="C652"/>
    </row>
    <row r="653" spans="1:3">
      <c r="A653"/>
      <c r="C653"/>
    </row>
    <row r="654" spans="1:3">
      <c r="A654"/>
      <c r="C654"/>
    </row>
    <row r="655" spans="1:3">
      <c r="A655"/>
      <c r="C655"/>
    </row>
    <row r="656" spans="1:3">
      <c r="A656"/>
      <c r="C656"/>
    </row>
    <row r="657" spans="1:3">
      <c r="A657"/>
      <c r="C657"/>
    </row>
    <row r="658" spans="1:3">
      <c r="A658"/>
      <c r="C658"/>
    </row>
    <row r="659" spans="1:3">
      <c r="A659"/>
      <c r="C659"/>
    </row>
    <row r="660" spans="1:3">
      <c r="A660"/>
      <c r="C660"/>
    </row>
    <row r="661" spans="1:3">
      <c r="A661"/>
      <c r="C661"/>
    </row>
    <row r="662" spans="1:3">
      <c r="A662"/>
      <c r="C662"/>
    </row>
    <row r="663" spans="1:3">
      <c r="A663"/>
      <c r="C663"/>
    </row>
    <row r="664" spans="1:3">
      <c r="A664"/>
      <c r="C664"/>
    </row>
    <row r="665" spans="1:3">
      <c r="A665"/>
      <c r="C665"/>
    </row>
    <row r="666" spans="1:3">
      <c r="A666"/>
      <c r="C666"/>
    </row>
    <row r="667" spans="1:3">
      <c r="A667"/>
      <c r="C667"/>
    </row>
    <row r="668" spans="1:3">
      <c r="A668"/>
      <c r="C668"/>
    </row>
    <row r="669" spans="1:3">
      <c r="A669"/>
      <c r="C669"/>
    </row>
    <row r="670" spans="1:3">
      <c r="A670"/>
      <c r="C670"/>
    </row>
    <row r="671" spans="1:3">
      <c r="A671"/>
      <c r="C671"/>
    </row>
    <row r="672" spans="1:3">
      <c r="A672"/>
      <c r="C672"/>
    </row>
    <row r="673" spans="1:3">
      <c r="A673"/>
      <c r="C673"/>
    </row>
    <row r="674" spans="1:3">
      <c r="A674"/>
      <c r="C674"/>
    </row>
    <row r="675" spans="1:3">
      <c r="A675"/>
      <c r="C675"/>
    </row>
    <row r="676" spans="1:3">
      <c r="A676"/>
      <c r="C676"/>
    </row>
    <row r="677" spans="1:3">
      <c r="A677"/>
      <c r="C677"/>
    </row>
    <row r="678" spans="1:3">
      <c r="A678"/>
      <c r="C678"/>
    </row>
    <row r="679" spans="1:3">
      <c r="A679"/>
      <c r="C679"/>
    </row>
    <row r="680" spans="1:3">
      <c r="A680"/>
      <c r="C680"/>
    </row>
    <row r="681" spans="1:3">
      <c r="A681"/>
      <c r="C681"/>
    </row>
    <row r="682" spans="1:3">
      <c r="A682"/>
      <c r="C682"/>
    </row>
    <row r="683" spans="1:3">
      <c r="A683"/>
      <c r="C683"/>
    </row>
    <row r="684" spans="1:3">
      <c r="A684"/>
      <c r="C684"/>
    </row>
    <row r="685" spans="1:3">
      <c r="A685"/>
      <c r="C685"/>
    </row>
    <row r="686" spans="1:3">
      <c r="A686"/>
      <c r="C686"/>
    </row>
    <row r="687" spans="1:3">
      <c r="A687"/>
      <c r="C687"/>
    </row>
    <row r="688" spans="1:3">
      <c r="A688"/>
      <c r="C688"/>
    </row>
    <row r="689" spans="1:3">
      <c r="A689"/>
      <c r="C689"/>
    </row>
    <row r="690" spans="1:3">
      <c r="A690"/>
      <c r="C690"/>
    </row>
    <row r="691" spans="1:3">
      <c r="A691"/>
      <c r="C691"/>
    </row>
    <row r="692" spans="1:3">
      <c r="A692"/>
      <c r="C692"/>
    </row>
    <row r="693" spans="1:3">
      <c r="A693"/>
      <c r="C693"/>
    </row>
    <row r="694" spans="1:3">
      <c r="A694"/>
      <c r="C694"/>
    </row>
    <row r="695" spans="1:3">
      <c r="A695"/>
      <c r="C695"/>
    </row>
    <row r="696" spans="1:3">
      <c r="A696"/>
      <c r="C696"/>
    </row>
    <row r="697" spans="1:3">
      <c r="A697"/>
      <c r="C697"/>
    </row>
    <row r="698" spans="1:3">
      <c r="A698"/>
      <c r="C698"/>
    </row>
    <row r="699" spans="1:3">
      <c r="A699"/>
      <c r="C699"/>
    </row>
    <row r="700" spans="1:3">
      <c r="A700"/>
      <c r="C700"/>
    </row>
    <row r="701" spans="1:3">
      <c r="A701"/>
      <c r="C701"/>
    </row>
    <row r="702" spans="1:3">
      <c r="A702"/>
      <c r="C702"/>
    </row>
    <row r="703" spans="1:3">
      <c r="A703"/>
      <c r="C703"/>
    </row>
    <row r="704" spans="1:3">
      <c r="A704"/>
      <c r="C704"/>
    </row>
    <row r="705" spans="1:3">
      <c r="A705"/>
      <c r="C705"/>
    </row>
    <row r="706" spans="1:3">
      <c r="A706"/>
      <c r="C706"/>
    </row>
    <row r="707" spans="1:3">
      <c r="A707"/>
      <c r="C707"/>
    </row>
    <row r="708" spans="1:3">
      <c r="A708"/>
      <c r="C708"/>
    </row>
    <row r="709" spans="1:3">
      <c r="A709"/>
      <c r="C709"/>
    </row>
    <row r="710" spans="1:3">
      <c r="A710"/>
      <c r="C710"/>
    </row>
    <row r="711" spans="1:3">
      <c r="A711"/>
      <c r="C711"/>
    </row>
    <row r="712" spans="1:3">
      <c r="A712"/>
      <c r="C712"/>
    </row>
    <row r="713" spans="1:3">
      <c r="A713"/>
      <c r="C713"/>
    </row>
    <row r="714" spans="1:3">
      <c r="A714"/>
      <c r="C714"/>
    </row>
    <row r="715" spans="1:3">
      <c r="A715"/>
      <c r="C715"/>
    </row>
    <row r="716" spans="1:3">
      <c r="A716"/>
      <c r="C716"/>
    </row>
    <row r="717" spans="1:3">
      <c r="A717"/>
      <c r="C717"/>
    </row>
    <row r="718" spans="1:3">
      <c r="A718"/>
      <c r="C718"/>
    </row>
    <row r="719" spans="1:3">
      <c r="A719"/>
      <c r="C719"/>
    </row>
    <row r="720" spans="1:3">
      <c r="A720"/>
      <c r="C720"/>
    </row>
    <row r="721" spans="1:3">
      <c r="A721"/>
      <c r="C721"/>
    </row>
    <row r="722" spans="1:3">
      <c r="A722"/>
      <c r="C722"/>
    </row>
    <row r="723" spans="1:3">
      <c r="A723"/>
      <c r="C723"/>
    </row>
    <row r="724" spans="1:3">
      <c r="A724"/>
      <c r="C724"/>
    </row>
    <row r="725" spans="1:3">
      <c r="A725"/>
      <c r="C725"/>
    </row>
    <row r="726" spans="1:3">
      <c r="A726"/>
      <c r="C726"/>
    </row>
    <row r="727" spans="1:3">
      <c r="A727"/>
      <c r="C727"/>
    </row>
    <row r="728" spans="1:3">
      <c r="A728"/>
      <c r="C728"/>
    </row>
    <row r="729" spans="1:3">
      <c r="A729"/>
      <c r="C729"/>
    </row>
    <row r="730" spans="1:3">
      <c r="A730"/>
      <c r="C730"/>
    </row>
    <row r="731" spans="1:3">
      <c r="A731"/>
      <c r="C731"/>
    </row>
    <row r="732" spans="1:3">
      <c r="A732"/>
      <c r="C732"/>
    </row>
    <row r="733" spans="1:3">
      <c r="A733"/>
      <c r="C733"/>
    </row>
    <row r="734" spans="1:3">
      <c r="A734"/>
      <c r="C734"/>
    </row>
    <row r="735" spans="1:3">
      <c r="A735"/>
      <c r="C735"/>
    </row>
    <row r="736" spans="1:3">
      <c r="A736"/>
      <c r="C736"/>
    </row>
    <row r="737" spans="1:3">
      <c r="A737"/>
      <c r="C737"/>
    </row>
    <row r="738" spans="1:3">
      <c r="A738"/>
      <c r="C738"/>
    </row>
    <row r="739" spans="1:3">
      <c r="A739"/>
      <c r="C739"/>
    </row>
    <row r="740" spans="1:3">
      <c r="A740"/>
      <c r="C740"/>
    </row>
    <row r="741" spans="1:3">
      <c r="A741"/>
      <c r="C741"/>
    </row>
    <row r="742" spans="1:3">
      <c r="A742"/>
      <c r="C742"/>
    </row>
    <row r="743" spans="1:3">
      <c r="A743"/>
      <c r="C743"/>
    </row>
    <row r="744" spans="1:3">
      <c r="A744"/>
      <c r="C744"/>
    </row>
    <row r="745" spans="1:3">
      <c r="A745"/>
      <c r="C745"/>
    </row>
    <row r="746" spans="1:3">
      <c r="A746"/>
      <c r="C746"/>
    </row>
    <row r="747" spans="1:3">
      <c r="A747"/>
      <c r="C747"/>
    </row>
    <row r="748" spans="1:3">
      <c r="A748"/>
      <c r="C748"/>
    </row>
    <row r="749" spans="1:3">
      <c r="A749"/>
      <c r="C749"/>
    </row>
    <row r="750" spans="1:3">
      <c r="A750"/>
      <c r="C750"/>
    </row>
    <row r="751" spans="1:3">
      <c r="A751"/>
      <c r="C751"/>
    </row>
    <row r="752" spans="1:3">
      <c r="A752"/>
      <c r="C752"/>
    </row>
    <row r="753" spans="1:3">
      <c r="A753"/>
      <c r="C753"/>
    </row>
    <row r="754" spans="1:3">
      <c r="A754"/>
      <c r="C754"/>
    </row>
    <row r="755" spans="1:3">
      <c r="A755"/>
      <c r="C755"/>
    </row>
    <row r="756" spans="1:3">
      <c r="A756"/>
      <c r="C756"/>
    </row>
    <row r="757" spans="1:3">
      <c r="A757"/>
      <c r="C757"/>
    </row>
    <row r="758" spans="1:3">
      <c r="A758"/>
      <c r="C758"/>
    </row>
    <row r="759" spans="1:3">
      <c r="A759"/>
      <c r="C759"/>
    </row>
    <row r="760" spans="1:3">
      <c r="A760"/>
      <c r="C760"/>
    </row>
    <row r="761" spans="1:3">
      <c r="A761"/>
      <c r="C761"/>
    </row>
    <row r="762" spans="1:3">
      <c r="A762"/>
      <c r="C762"/>
    </row>
    <row r="763" spans="1:3">
      <c r="A763"/>
      <c r="C763"/>
    </row>
    <row r="764" spans="1:3">
      <c r="A764"/>
      <c r="C764"/>
    </row>
    <row r="765" spans="1:3">
      <c r="A765"/>
      <c r="C765"/>
    </row>
    <row r="766" spans="1:3">
      <c r="A766"/>
      <c r="C766"/>
    </row>
    <row r="767" spans="1:3">
      <c r="A767"/>
      <c r="C767"/>
    </row>
    <row r="768" spans="1:3">
      <c r="A768"/>
      <c r="C768"/>
    </row>
    <row r="769" spans="1:3">
      <c r="A769"/>
      <c r="C769"/>
    </row>
    <row r="770" spans="1:3">
      <c r="A770"/>
      <c r="C770"/>
    </row>
    <row r="771" spans="1:3">
      <c r="A771"/>
      <c r="C771"/>
    </row>
    <row r="772" spans="1:3">
      <c r="A772"/>
      <c r="C772"/>
    </row>
    <row r="773" spans="1:3">
      <c r="A773"/>
      <c r="C773"/>
    </row>
    <row r="774" spans="1:3">
      <c r="A774"/>
      <c r="C774"/>
    </row>
    <row r="775" spans="1:3">
      <c r="A775"/>
      <c r="C775"/>
    </row>
    <row r="776" spans="1:3">
      <c r="A776"/>
      <c r="C776"/>
    </row>
    <row r="777" spans="1:3">
      <c r="A777"/>
      <c r="C777"/>
    </row>
    <row r="778" spans="1:3">
      <c r="A778"/>
      <c r="C778"/>
    </row>
    <row r="779" spans="1:3">
      <c r="A779"/>
      <c r="C779"/>
    </row>
    <row r="780" spans="1:3">
      <c r="A780"/>
      <c r="C780"/>
    </row>
    <row r="781" spans="1:3">
      <c r="A781"/>
      <c r="C781"/>
    </row>
    <row r="782" spans="1:3">
      <c r="A782"/>
      <c r="C782"/>
    </row>
    <row r="783" spans="1:3">
      <c r="A783"/>
      <c r="C783"/>
    </row>
    <row r="784" spans="1:3">
      <c r="A784"/>
      <c r="C784"/>
    </row>
    <row r="785" spans="1:3">
      <c r="A785"/>
      <c r="C785"/>
    </row>
    <row r="786" spans="1:3">
      <c r="A786"/>
      <c r="C786"/>
    </row>
    <row r="787" spans="1:3">
      <c r="A787"/>
      <c r="C787"/>
    </row>
    <row r="788" spans="1:3">
      <c r="A788"/>
      <c r="C788"/>
    </row>
    <row r="789" spans="1:3">
      <c r="A789"/>
      <c r="C789"/>
    </row>
    <row r="790" spans="1:3">
      <c r="A790"/>
      <c r="C790"/>
    </row>
    <row r="791" spans="1:3">
      <c r="A791"/>
      <c r="C791"/>
    </row>
    <row r="792" spans="1:3">
      <c r="A792"/>
      <c r="C792"/>
    </row>
    <row r="793" spans="1:3">
      <c r="A793"/>
      <c r="C793"/>
    </row>
    <row r="794" spans="1:3">
      <c r="A794"/>
      <c r="C794"/>
    </row>
    <row r="795" spans="1:3">
      <c r="A795"/>
      <c r="C795"/>
    </row>
    <row r="796" spans="1:3">
      <c r="A796"/>
      <c r="C796"/>
    </row>
    <row r="797" spans="1:3">
      <c r="A797"/>
      <c r="C797"/>
    </row>
    <row r="798" spans="1:3">
      <c r="A798"/>
      <c r="C798"/>
    </row>
    <row r="799" spans="1:3">
      <c r="A799"/>
      <c r="C799"/>
    </row>
    <row r="800" spans="1:3">
      <c r="A800"/>
      <c r="C800"/>
    </row>
    <row r="801" spans="1:3">
      <c r="A801"/>
      <c r="C801"/>
    </row>
    <row r="802" spans="1:3">
      <c r="A802"/>
      <c r="C802"/>
    </row>
    <row r="803" spans="1:3">
      <c r="A803"/>
      <c r="C803"/>
    </row>
    <row r="804" spans="1:3">
      <c r="A804"/>
      <c r="C804"/>
    </row>
    <row r="805" spans="1:3">
      <c r="A805"/>
      <c r="C805"/>
    </row>
    <row r="806" spans="1:3">
      <c r="A806"/>
      <c r="C806"/>
    </row>
    <row r="807" spans="1:3">
      <c r="A807"/>
      <c r="C807"/>
    </row>
    <row r="808" spans="1:3">
      <c r="A808"/>
      <c r="C808"/>
    </row>
    <row r="809" spans="1:3">
      <c r="A809"/>
      <c r="C809"/>
    </row>
    <row r="810" spans="1:3">
      <c r="A810"/>
      <c r="C810"/>
    </row>
    <row r="811" spans="1:3">
      <c r="A811"/>
      <c r="C811"/>
    </row>
    <row r="812" spans="1:3">
      <c r="A812"/>
      <c r="C812"/>
    </row>
    <row r="813" spans="1:3">
      <c r="A813"/>
      <c r="C813"/>
    </row>
    <row r="814" spans="1:3">
      <c r="A814"/>
      <c r="C814"/>
    </row>
    <row r="815" spans="1:3">
      <c r="A815"/>
      <c r="C815"/>
    </row>
    <row r="816" spans="1:3">
      <c r="A816"/>
      <c r="C816"/>
    </row>
    <row r="817" spans="1:3">
      <c r="A817"/>
      <c r="C817"/>
    </row>
    <row r="818" spans="1:3">
      <c r="A818"/>
      <c r="C818"/>
    </row>
    <row r="819" spans="1:3">
      <c r="A819"/>
      <c r="C819"/>
    </row>
    <row r="820" spans="1:3">
      <c r="A820"/>
      <c r="C820"/>
    </row>
    <row r="821" spans="1:3">
      <c r="A821"/>
      <c r="C821"/>
    </row>
    <row r="822" spans="1:3">
      <c r="A822"/>
      <c r="C822"/>
    </row>
    <row r="823" spans="1:3">
      <c r="A823"/>
      <c r="C823"/>
    </row>
    <row r="824" spans="1:3">
      <c r="A824"/>
      <c r="C824"/>
    </row>
    <row r="825" spans="1:3">
      <c r="A825"/>
      <c r="C825"/>
    </row>
    <row r="826" spans="1:3">
      <c r="A826"/>
      <c r="C826"/>
    </row>
    <row r="827" spans="1:3">
      <c r="A827"/>
      <c r="C827"/>
    </row>
    <row r="828" spans="1:3">
      <c r="A828"/>
      <c r="C828"/>
    </row>
    <row r="829" spans="1:3">
      <c r="A829"/>
      <c r="C829"/>
    </row>
    <row r="830" spans="1:3">
      <c r="A830"/>
      <c r="C830"/>
    </row>
    <row r="831" spans="1:3">
      <c r="A831"/>
      <c r="C831"/>
    </row>
    <row r="832" spans="1:3">
      <c r="A832"/>
      <c r="C832"/>
    </row>
    <row r="833" spans="1:3">
      <c r="A833"/>
      <c r="C833"/>
    </row>
    <row r="834" spans="1:3">
      <c r="A834"/>
      <c r="C834"/>
    </row>
    <row r="835" spans="1:3">
      <c r="A835"/>
      <c r="C835"/>
    </row>
    <row r="836" spans="1:3">
      <c r="A836"/>
      <c r="C836"/>
    </row>
    <row r="837" spans="1:3">
      <c r="A837"/>
      <c r="C837"/>
    </row>
    <row r="838" spans="1:3">
      <c r="A838"/>
      <c r="C838"/>
    </row>
    <row r="839" spans="1:3">
      <c r="A839"/>
      <c r="C839"/>
    </row>
    <row r="840" spans="1:3">
      <c r="A840"/>
      <c r="C840"/>
    </row>
    <row r="841" spans="1:3">
      <c r="A841"/>
      <c r="C841"/>
    </row>
    <row r="842" spans="1:3">
      <c r="A842"/>
      <c r="C842"/>
    </row>
    <row r="843" spans="1:3">
      <c r="A843"/>
      <c r="C843"/>
    </row>
    <row r="844" spans="1:3">
      <c r="A844"/>
      <c r="C844"/>
    </row>
    <row r="845" spans="1:3">
      <c r="A845"/>
      <c r="C845"/>
    </row>
    <row r="846" spans="1:3">
      <c r="A846"/>
      <c r="C846"/>
    </row>
    <row r="847" spans="1:3">
      <c r="A847"/>
      <c r="C847"/>
    </row>
    <row r="848" spans="1:3">
      <c r="A848"/>
      <c r="C848"/>
    </row>
    <row r="849" spans="1:3">
      <c r="A849"/>
      <c r="C849"/>
    </row>
    <row r="850" spans="1:3">
      <c r="A850"/>
      <c r="C850"/>
    </row>
    <row r="851" spans="1:3">
      <c r="A851"/>
      <c r="C851"/>
    </row>
    <row r="852" spans="1:3">
      <c r="A852"/>
      <c r="C852"/>
    </row>
    <row r="853" spans="1:3">
      <c r="A853"/>
      <c r="C853"/>
    </row>
    <row r="854" spans="1:3">
      <c r="A854"/>
      <c r="C854"/>
    </row>
    <row r="855" spans="1:3">
      <c r="A855"/>
      <c r="C855"/>
    </row>
    <row r="856" spans="1:3">
      <c r="A856"/>
      <c r="C856"/>
    </row>
    <row r="857" spans="1:3">
      <c r="A857"/>
      <c r="C857"/>
    </row>
    <row r="858" spans="1:3">
      <c r="A858"/>
      <c r="C858"/>
    </row>
    <row r="859" spans="1:3">
      <c r="A859"/>
      <c r="C859"/>
    </row>
    <row r="860" spans="1:3">
      <c r="A860"/>
      <c r="C860"/>
    </row>
    <row r="861" spans="1:3">
      <c r="A861"/>
      <c r="C861"/>
    </row>
    <row r="862" spans="1:3">
      <c r="A862"/>
      <c r="C862"/>
    </row>
    <row r="863" spans="1:3">
      <c r="A863"/>
      <c r="C863"/>
    </row>
    <row r="864" spans="1:3">
      <c r="A864"/>
      <c r="C864"/>
    </row>
    <row r="865" spans="1:3">
      <c r="A865"/>
      <c r="C865"/>
    </row>
    <row r="866" spans="1:3">
      <c r="A866"/>
      <c r="C866"/>
    </row>
    <row r="867" spans="1:3">
      <c r="A867"/>
      <c r="C867"/>
    </row>
    <row r="868" spans="1:3">
      <c r="A868"/>
      <c r="C868"/>
    </row>
    <row r="869" spans="1:3">
      <c r="A869"/>
      <c r="C869"/>
    </row>
    <row r="870" spans="1:3">
      <c r="A870"/>
      <c r="C870"/>
    </row>
    <row r="871" spans="1:3">
      <c r="A871"/>
      <c r="C871"/>
    </row>
    <row r="872" spans="1:3">
      <c r="A872"/>
      <c r="C872"/>
    </row>
    <row r="873" spans="1:3">
      <c r="A873"/>
      <c r="C873"/>
    </row>
    <row r="874" spans="1:3">
      <c r="A874"/>
      <c r="C874"/>
    </row>
    <row r="875" spans="1:3">
      <c r="A875"/>
      <c r="C875"/>
    </row>
    <row r="876" spans="1:3">
      <c r="A876"/>
      <c r="C876"/>
    </row>
    <row r="877" spans="1:3">
      <c r="A877"/>
      <c r="C877"/>
    </row>
    <row r="878" spans="1:3">
      <c r="A878"/>
      <c r="C878"/>
    </row>
    <row r="879" spans="1:3">
      <c r="A879"/>
      <c r="C879"/>
    </row>
    <row r="880" spans="1:3">
      <c r="A880"/>
      <c r="C880"/>
    </row>
    <row r="881" spans="1:3">
      <c r="A881"/>
      <c r="C881"/>
    </row>
    <row r="882" spans="1:3">
      <c r="A882"/>
      <c r="C882"/>
    </row>
    <row r="883" spans="1:3">
      <c r="A883"/>
      <c r="C883"/>
    </row>
    <row r="884" spans="1:3">
      <c r="A884"/>
      <c r="C884"/>
    </row>
    <row r="885" spans="1:3">
      <c r="A885"/>
      <c r="C885"/>
    </row>
    <row r="886" spans="1:3">
      <c r="A886"/>
      <c r="C886"/>
    </row>
    <row r="887" spans="1:3">
      <c r="A887"/>
      <c r="C887"/>
    </row>
    <row r="888" spans="1:3">
      <c r="A888"/>
      <c r="C888"/>
    </row>
    <row r="889" spans="1:3">
      <c r="A889"/>
      <c r="C889"/>
    </row>
    <row r="890" spans="1:3">
      <c r="A890"/>
      <c r="C890"/>
    </row>
    <row r="891" spans="1:3">
      <c r="A891"/>
      <c r="C891"/>
    </row>
    <row r="892" spans="1:3">
      <c r="A892"/>
      <c r="C892"/>
    </row>
    <row r="893" spans="1:3">
      <c r="A893"/>
      <c r="C893"/>
    </row>
    <row r="894" spans="1:3">
      <c r="A894"/>
      <c r="C894"/>
    </row>
    <row r="895" spans="1:3">
      <c r="A895"/>
      <c r="C895"/>
    </row>
    <row r="896" spans="1:3">
      <c r="A896"/>
      <c r="C896"/>
    </row>
    <row r="897" spans="1:3">
      <c r="A897"/>
      <c r="C897"/>
    </row>
    <row r="898" spans="1:3">
      <c r="A898"/>
      <c r="C898"/>
    </row>
    <row r="899" spans="1:3">
      <c r="A899"/>
      <c r="C899"/>
    </row>
    <row r="900" spans="1:3">
      <c r="A900"/>
      <c r="C900"/>
    </row>
    <row r="901" spans="1:3">
      <c r="A901"/>
      <c r="C901"/>
    </row>
    <row r="902" spans="1:3">
      <c r="A902"/>
      <c r="C902"/>
    </row>
    <row r="903" spans="1:3">
      <c r="A903"/>
      <c r="C903"/>
    </row>
    <row r="904" spans="1:3">
      <c r="A904"/>
      <c r="C904"/>
    </row>
    <row r="905" spans="1:3">
      <c r="A905"/>
      <c r="C905"/>
    </row>
    <row r="906" spans="1:3">
      <c r="A906"/>
      <c r="C906"/>
    </row>
    <row r="907" spans="1:3">
      <c r="A907"/>
      <c r="C907"/>
    </row>
    <row r="908" spans="1:3">
      <c r="A908"/>
      <c r="C908"/>
    </row>
    <row r="909" spans="1:3">
      <c r="A909"/>
      <c r="C909"/>
    </row>
    <row r="910" spans="1:3">
      <c r="A910"/>
      <c r="C910"/>
    </row>
    <row r="911" spans="1:3">
      <c r="A911"/>
      <c r="C911"/>
    </row>
    <row r="912" spans="1:3">
      <c r="A912"/>
      <c r="C912"/>
    </row>
    <row r="913" spans="1:3">
      <c r="A913"/>
      <c r="C913"/>
    </row>
    <row r="914" spans="1:3">
      <c r="A914"/>
      <c r="C914"/>
    </row>
    <row r="915" spans="1:3">
      <c r="A915"/>
      <c r="C915"/>
    </row>
    <row r="916" spans="1:3">
      <c r="A916"/>
      <c r="C916"/>
    </row>
    <row r="917" spans="1:3">
      <c r="A917"/>
      <c r="C917"/>
    </row>
    <row r="918" spans="1:3">
      <c r="A918"/>
      <c r="C918"/>
    </row>
    <row r="919" spans="1:3">
      <c r="A919"/>
      <c r="C919"/>
    </row>
    <row r="920" spans="1:3">
      <c r="A920"/>
      <c r="C920"/>
    </row>
    <row r="921" spans="1:3">
      <c r="A921"/>
      <c r="C921"/>
    </row>
    <row r="922" spans="1:3">
      <c r="A922"/>
      <c r="C922"/>
    </row>
    <row r="923" spans="1:3">
      <c r="A923"/>
      <c r="C923"/>
    </row>
    <row r="924" spans="1:3">
      <c r="A924"/>
      <c r="C924"/>
    </row>
    <row r="925" spans="1:3">
      <c r="A925"/>
      <c r="C925"/>
    </row>
    <row r="926" spans="1:3">
      <c r="A926"/>
      <c r="C926"/>
    </row>
    <row r="927" spans="1:3">
      <c r="A927"/>
      <c r="C927"/>
    </row>
    <row r="928" spans="1:3">
      <c r="A928"/>
      <c r="C928"/>
    </row>
    <row r="929" spans="1:3">
      <c r="A929"/>
      <c r="C929"/>
    </row>
    <row r="930" spans="1:3">
      <c r="A930"/>
      <c r="C930"/>
    </row>
    <row r="931" spans="1:3">
      <c r="A931"/>
      <c r="C931"/>
    </row>
    <row r="932" spans="1:3">
      <c r="A932"/>
      <c r="C932"/>
    </row>
    <row r="933" spans="1:3">
      <c r="A933"/>
      <c r="C933"/>
    </row>
    <row r="934" spans="1:3">
      <c r="A934"/>
      <c r="C934"/>
    </row>
    <row r="935" spans="1:3">
      <c r="A935"/>
      <c r="C935"/>
    </row>
    <row r="936" spans="1:3">
      <c r="A936"/>
      <c r="C936"/>
    </row>
    <row r="937" spans="1:3">
      <c r="A937"/>
      <c r="C937"/>
    </row>
    <row r="938" spans="1:3">
      <c r="A938"/>
      <c r="C938"/>
    </row>
    <row r="939" spans="1:3">
      <c r="A939"/>
      <c r="C939"/>
    </row>
    <row r="940" spans="1:3">
      <c r="A940"/>
      <c r="C940"/>
    </row>
    <row r="941" spans="1:3">
      <c r="A941"/>
      <c r="C941"/>
    </row>
    <row r="942" spans="1:3">
      <c r="A942"/>
      <c r="C942"/>
    </row>
    <row r="943" spans="1:3">
      <c r="A943"/>
      <c r="C943"/>
    </row>
    <row r="944" spans="1:3">
      <c r="A944"/>
      <c r="C944"/>
    </row>
    <row r="945" spans="1:3">
      <c r="A945"/>
      <c r="C945"/>
    </row>
    <row r="946" spans="1:3">
      <c r="A946"/>
      <c r="C946"/>
    </row>
    <row r="947" spans="1:3">
      <c r="A947"/>
      <c r="C947"/>
    </row>
    <row r="948" spans="1:3">
      <c r="A948"/>
      <c r="C948"/>
    </row>
    <row r="949" spans="1:3">
      <c r="A949"/>
      <c r="C949"/>
    </row>
    <row r="950" spans="1:3">
      <c r="A950"/>
      <c r="C950"/>
    </row>
    <row r="951" spans="1:3">
      <c r="A951"/>
      <c r="C951"/>
    </row>
    <row r="952" spans="1:3">
      <c r="A952"/>
      <c r="C952"/>
    </row>
    <row r="953" spans="1:3">
      <c r="A953"/>
      <c r="C953"/>
    </row>
    <row r="954" spans="1:3">
      <c r="A954"/>
      <c r="C954"/>
    </row>
    <row r="955" spans="1:3">
      <c r="A955"/>
      <c r="C955"/>
    </row>
    <row r="956" spans="1:3">
      <c r="A956"/>
      <c r="C956"/>
    </row>
    <row r="957" spans="1:3">
      <c r="A957"/>
      <c r="C957"/>
    </row>
    <row r="958" spans="1:3">
      <c r="A958"/>
      <c r="C958"/>
    </row>
    <row r="959" spans="1:3">
      <c r="A959"/>
      <c r="C959"/>
    </row>
    <row r="960" spans="1:3">
      <c r="A960"/>
      <c r="C960"/>
    </row>
    <row r="961" spans="1:3">
      <c r="A961"/>
      <c r="C961"/>
    </row>
    <row r="962" spans="1:3">
      <c r="A962"/>
      <c r="C962"/>
    </row>
    <row r="963" spans="1:3">
      <c r="A963"/>
      <c r="C963"/>
    </row>
    <row r="964" spans="1:3">
      <c r="A964"/>
      <c r="C964"/>
    </row>
    <row r="965" spans="1:3">
      <c r="A965"/>
      <c r="C965"/>
    </row>
    <row r="966" spans="1:3">
      <c r="A966"/>
      <c r="C966"/>
    </row>
    <row r="967" spans="1:3">
      <c r="A967"/>
      <c r="C967"/>
    </row>
    <row r="968" spans="1:3">
      <c r="A968"/>
      <c r="C968"/>
    </row>
    <row r="969" spans="1:3">
      <c r="A969"/>
      <c r="C969"/>
    </row>
    <row r="970" spans="1:3">
      <c r="A970"/>
      <c r="C970"/>
    </row>
    <row r="971" spans="1:3">
      <c r="A971"/>
      <c r="C971"/>
    </row>
    <row r="972" spans="1:3">
      <c r="A972"/>
      <c r="C972"/>
    </row>
    <row r="973" spans="1:3">
      <c r="A973"/>
      <c r="C973"/>
    </row>
    <row r="974" spans="1:3">
      <c r="A974"/>
      <c r="C974"/>
    </row>
    <row r="975" spans="1:3">
      <c r="A975"/>
      <c r="C975"/>
    </row>
    <row r="976" spans="1:3">
      <c r="A976"/>
      <c r="C976"/>
    </row>
    <row r="977" spans="1:3">
      <c r="A977"/>
      <c r="C977"/>
    </row>
    <row r="978" spans="1:3">
      <c r="A978"/>
      <c r="C978"/>
    </row>
    <row r="979" spans="1:3">
      <c r="A979"/>
      <c r="C979"/>
    </row>
    <row r="980" spans="1:3">
      <c r="A980"/>
      <c r="C980"/>
    </row>
    <row r="981" spans="1:3">
      <c r="A981"/>
      <c r="C981"/>
    </row>
    <row r="982" spans="1:3">
      <c r="A982"/>
      <c r="C982"/>
    </row>
    <row r="983" spans="1:3">
      <c r="A983"/>
      <c r="C983"/>
    </row>
    <row r="984" spans="1:3">
      <c r="A984"/>
      <c r="C984"/>
    </row>
    <row r="985" spans="1:3">
      <c r="A985"/>
      <c r="C985"/>
    </row>
    <row r="986" spans="1:3">
      <c r="A986"/>
      <c r="C986"/>
    </row>
    <row r="987" spans="1:3">
      <c r="A987"/>
      <c r="C987"/>
    </row>
    <row r="988" spans="1:3">
      <c r="A988"/>
      <c r="C988"/>
    </row>
    <row r="989" spans="1:3">
      <c r="A989"/>
      <c r="C989"/>
    </row>
    <row r="990" spans="1:3">
      <c r="A990"/>
      <c r="C990"/>
    </row>
    <row r="991" spans="1:3">
      <c r="A991"/>
      <c r="C991"/>
    </row>
    <row r="992" spans="1:3">
      <c r="A992"/>
      <c r="C992"/>
    </row>
    <row r="993" spans="1:3">
      <c r="A993"/>
      <c r="C993"/>
    </row>
    <row r="994" spans="1:3">
      <c r="A994"/>
      <c r="C994"/>
    </row>
    <row r="995" spans="1:3">
      <c r="C995"/>
    </row>
    <row r="996" spans="1:3">
      <c r="C996"/>
    </row>
    <row r="997" spans="1:3">
      <c r="C997"/>
    </row>
    <row r="998" spans="1:3">
      <c r="C998"/>
    </row>
    <row r="999" spans="1:3">
      <c r="C999"/>
    </row>
    <row r="1000" spans="1:3">
      <c r="C1000"/>
    </row>
    <row r="1001" spans="1:3">
      <c r="C1001"/>
    </row>
    <row r="1002" spans="1:3">
      <c r="C1002"/>
    </row>
    <row r="1003" spans="1:3">
      <c r="C1003"/>
    </row>
    <row r="1004" spans="1:3">
      <c r="C1004"/>
    </row>
    <row r="1005" spans="1:3">
      <c r="C1005"/>
    </row>
    <row r="1006" spans="1:3">
      <c r="C1006"/>
    </row>
    <row r="1007" spans="1:3">
      <c r="C1007"/>
    </row>
    <row r="1008" spans="1:3">
      <c r="C1008"/>
    </row>
    <row r="1009" spans="3:3">
      <c r="C1009"/>
    </row>
    <row r="1010" spans="3:3">
      <c r="C1010"/>
    </row>
    <row r="1011" spans="3:3">
      <c r="C1011"/>
    </row>
    <row r="1012" spans="3:3">
      <c r="C1012"/>
    </row>
    <row r="1013" spans="3:3">
      <c r="C1013"/>
    </row>
    <row r="1014" spans="3:3">
      <c r="C1014"/>
    </row>
    <row r="1015" spans="3:3">
      <c r="C1015"/>
    </row>
    <row r="1016" spans="3:3">
      <c r="C1016"/>
    </row>
    <row r="1017" spans="3:3">
      <c r="C1017"/>
    </row>
    <row r="1018" spans="3:3">
      <c r="C1018"/>
    </row>
    <row r="1019" spans="3:3">
      <c r="C1019"/>
    </row>
    <row r="1020" spans="3:3">
      <c r="C1020"/>
    </row>
    <row r="1021" spans="3:3">
      <c r="C1021"/>
    </row>
    <row r="1022" spans="3:3">
      <c r="C1022"/>
    </row>
    <row r="1023" spans="3:3">
      <c r="C1023"/>
    </row>
    <row r="1024" spans="3:3">
      <c r="C1024"/>
    </row>
    <row r="1025" spans="3:3">
      <c r="C1025"/>
    </row>
    <row r="1026" spans="3:3">
      <c r="C1026"/>
    </row>
    <row r="1027" spans="3:3">
      <c r="C1027"/>
    </row>
    <row r="1028" spans="3:3">
      <c r="C1028"/>
    </row>
    <row r="1029" spans="3:3">
      <c r="C1029"/>
    </row>
    <row r="1030" spans="3:3">
      <c r="C1030"/>
    </row>
    <row r="1031" spans="3:3">
      <c r="C1031"/>
    </row>
    <row r="1032" spans="3:3">
      <c r="C1032"/>
    </row>
    <row r="1033" spans="3:3">
      <c r="C1033"/>
    </row>
    <row r="1034" spans="3:3">
      <c r="C1034"/>
    </row>
    <row r="1035" spans="3:3">
      <c r="C1035"/>
    </row>
    <row r="1036" spans="3:3">
      <c r="C1036"/>
    </row>
    <row r="1037" spans="3:3">
      <c r="C1037"/>
    </row>
    <row r="1038" spans="3:3">
      <c r="C1038"/>
    </row>
    <row r="1039" spans="3:3">
      <c r="C1039"/>
    </row>
    <row r="1040" spans="3:3">
      <c r="C1040"/>
    </row>
    <row r="1041" spans="3:3">
      <c r="C1041"/>
    </row>
    <row r="1042" spans="3:3">
      <c r="C1042"/>
    </row>
    <row r="1043" spans="3:3">
      <c r="C1043"/>
    </row>
    <row r="1044" spans="3:3">
      <c r="C1044"/>
    </row>
    <row r="1045" spans="3:3">
      <c r="C1045"/>
    </row>
    <row r="1046" spans="3:3">
      <c r="C1046"/>
    </row>
    <row r="1047" spans="3:3">
      <c r="C1047"/>
    </row>
    <row r="1048" spans="3:3">
      <c r="C1048"/>
    </row>
    <row r="1049" spans="3:3">
      <c r="C1049"/>
    </row>
    <row r="1050" spans="3:3">
      <c r="C1050"/>
    </row>
    <row r="1051" spans="3:3">
      <c r="C1051"/>
    </row>
    <row r="1052" spans="3:3">
      <c r="C1052"/>
    </row>
    <row r="1053" spans="3:3">
      <c r="C1053"/>
    </row>
    <row r="1054" spans="3:3">
      <c r="C1054"/>
    </row>
    <row r="1055" spans="3:3">
      <c r="C1055"/>
    </row>
    <row r="1056" spans="3:3">
      <c r="C1056"/>
    </row>
    <row r="1057" spans="3:3">
      <c r="C1057"/>
    </row>
    <row r="1058" spans="3:3">
      <c r="C1058"/>
    </row>
    <row r="1059" spans="3:3">
      <c r="C1059"/>
    </row>
    <row r="1060" spans="3:3">
      <c r="C1060"/>
    </row>
    <row r="1061" spans="3:3">
      <c r="C1061"/>
    </row>
    <row r="1062" spans="3:3">
      <c r="C1062"/>
    </row>
    <row r="1063" spans="3:3">
      <c r="C1063"/>
    </row>
    <row r="1064" spans="3:3">
      <c r="C1064"/>
    </row>
    <row r="1065" spans="3:3">
      <c r="C1065"/>
    </row>
    <row r="1066" spans="3:3">
      <c r="C1066"/>
    </row>
    <row r="1067" spans="3:3">
      <c r="C1067"/>
    </row>
    <row r="1068" spans="3:3">
      <c r="C1068"/>
    </row>
    <row r="1069" spans="3:3">
      <c r="C1069"/>
    </row>
    <row r="1070" spans="3:3">
      <c r="C1070"/>
    </row>
    <row r="1071" spans="3:3">
      <c r="C1071"/>
    </row>
    <row r="1072" spans="3:3">
      <c r="C1072"/>
    </row>
    <row r="1073" spans="3:3">
      <c r="C1073"/>
    </row>
    <row r="1074" spans="3:3">
      <c r="C1074"/>
    </row>
    <row r="1075" spans="3:3">
      <c r="C1075"/>
    </row>
    <row r="1076" spans="3:3">
      <c r="C1076"/>
    </row>
    <row r="1077" spans="3:3">
      <c r="C1077"/>
    </row>
    <row r="1078" spans="3:3">
      <c r="C1078"/>
    </row>
    <row r="1079" spans="3:3">
      <c r="C1079"/>
    </row>
    <row r="1080" spans="3:3">
      <c r="C1080"/>
    </row>
    <row r="1081" spans="3:3">
      <c r="C1081"/>
    </row>
    <row r="1082" spans="3:3">
      <c r="C1082"/>
    </row>
    <row r="1083" spans="3:3">
      <c r="C1083"/>
    </row>
    <row r="1084" spans="3:3">
      <c r="C1084"/>
    </row>
    <row r="1085" spans="3:3">
      <c r="C1085"/>
    </row>
    <row r="1086" spans="3:3">
      <c r="C1086"/>
    </row>
    <row r="1087" spans="3:3">
      <c r="C1087"/>
    </row>
    <row r="1088" spans="3:3">
      <c r="C1088"/>
    </row>
    <row r="1089" spans="3:3">
      <c r="C1089"/>
    </row>
    <row r="1090" spans="3:3">
      <c r="C1090"/>
    </row>
    <row r="1091" spans="3:3">
      <c r="C1091"/>
    </row>
    <row r="1092" spans="3:3">
      <c r="C1092"/>
    </row>
    <row r="1093" spans="3:3">
      <c r="C1093"/>
    </row>
  </sheetData>
  <autoFilter ref="A4:Q544"/>
  <sortState ref="A5:I1865">
    <sortCondition ref="A5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1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591"/>
  <sheetViews>
    <sheetView view="pageBreakPreview" zoomScaleNormal="100" zoomScaleSheetLayoutView="100" workbookViewId="0">
      <selection activeCell="H20" sqref="H20"/>
    </sheetView>
  </sheetViews>
  <sheetFormatPr defaultRowHeight="15"/>
  <cols>
    <col min="1" max="1" width="12.5703125" style="29" customWidth="1"/>
    <col min="2" max="2" width="12.7109375" style="29" customWidth="1"/>
    <col min="3" max="3" width="35.28515625" style="32" customWidth="1"/>
    <col min="4" max="4" width="10.42578125" style="29" customWidth="1"/>
    <col min="5" max="5" width="9.28515625" style="29" customWidth="1"/>
    <col min="6" max="6" width="61" style="29" customWidth="1"/>
    <col min="7" max="7" width="12" style="30" customWidth="1"/>
    <col min="8" max="8" width="13.85546875" style="30" customWidth="1"/>
    <col min="9" max="9" width="19.7109375" style="30" customWidth="1"/>
    <col min="10" max="12" width="9.140625" style="29"/>
    <col min="13" max="13" width="23.85546875" style="29" customWidth="1"/>
    <col min="14" max="16" width="9.140625" style="29"/>
    <col min="17" max="17" width="12" style="29" bestFit="1" customWidth="1"/>
    <col min="18" max="16384" width="9.140625" style="29"/>
  </cols>
  <sheetData>
    <row r="1" spans="1:12">
      <c r="H1" s="39" t="s">
        <v>61</v>
      </c>
    </row>
    <row r="2" spans="1:12" s="21" customFormat="1">
      <c r="A2" s="283" t="s">
        <v>55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2" s="21" customFormat="1">
      <c r="A3" s="290" t="s">
        <v>366</v>
      </c>
      <c r="B3" s="290"/>
      <c r="C3" s="290"/>
      <c r="D3" s="290"/>
      <c r="E3" s="290"/>
      <c r="F3" s="290"/>
      <c r="G3" s="290"/>
      <c r="H3" s="290"/>
      <c r="I3" s="290"/>
      <c r="J3" s="290"/>
    </row>
    <row r="4" spans="1:12">
      <c r="A4" s="222" t="s">
        <v>25</v>
      </c>
      <c r="B4" s="222" t="s">
        <v>40</v>
      </c>
      <c r="C4" s="223" t="s">
        <v>48</v>
      </c>
      <c r="D4" s="222" t="s">
        <v>49</v>
      </c>
      <c r="E4" s="222" t="s">
        <v>43</v>
      </c>
      <c r="F4" s="222" t="s">
        <v>44</v>
      </c>
      <c r="G4" s="224" t="s">
        <v>45</v>
      </c>
      <c r="H4" s="224" t="s">
        <v>46</v>
      </c>
      <c r="I4" s="224" t="s">
        <v>47</v>
      </c>
    </row>
    <row r="5" spans="1:12">
      <c r="A5" s="220">
        <v>6709665</v>
      </c>
      <c r="B5" s="220" t="s">
        <v>419</v>
      </c>
      <c r="C5" s="220" t="s">
        <v>92</v>
      </c>
      <c r="D5" s="220" t="s">
        <v>93</v>
      </c>
      <c r="E5" s="220">
        <v>54511</v>
      </c>
      <c r="F5" s="220" t="s">
        <v>181</v>
      </c>
      <c r="G5" s="18">
        <v>1000</v>
      </c>
      <c r="H5" s="18">
        <v>355600000</v>
      </c>
      <c r="I5" s="18">
        <v>35560000</v>
      </c>
      <c r="K5" s="29" t="str">
        <f t="shared" ref="K5:K41" si="0">LEFT(F5,4)</f>
        <v>Спир</v>
      </c>
      <c r="L5" s="29" t="s">
        <v>533</v>
      </c>
    </row>
    <row r="6" spans="1:12">
      <c r="A6" s="220">
        <v>6711148</v>
      </c>
      <c r="B6" s="220" t="s">
        <v>361</v>
      </c>
      <c r="C6" s="220" t="s">
        <v>92</v>
      </c>
      <c r="D6" s="220" t="s">
        <v>93</v>
      </c>
      <c r="E6" s="220">
        <v>54511</v>
      </c>
      <c r="F6" s="220" t="s">
        <v>181</v>
      </c>
      <c r="G6" s="18">
        <v>16000</v>
      </c>
      <c r="H6" s="18">
        <v>355600000</v>
      </c>
      <c r="I6" s="18">
        <v>568960000</v>
      </c>
      <c r="K6" s="29" t="str">
        <f t="shared" si="0"/>
        <v>Спир</v>
      </c>
      <c r="L6" s="29" t="s">
        <v>533</v>
      </c>
    </row>
    <row r="7" spans="1:12">
      <c r="A7" s="220">
        <v>6765240</v>
      </c>
      <c r="B7" s="220" t="s">
        <v>385</v>
      </c>
      <c r="C7" s="220" t="s">
        <v>92</v>
      </c>
      <c r="D7" s="220" t="s">
        <v>93</v>
      </c>
      <c r="E7" s="220">
        <v>78261</v>
      </c>
      <c r="F7" s="220" t="s">
        <v>279</v>
      </c>
      <c r="G7" s="18">
        <v>17300</v>
      </c>
      <c r="H7" s="18">
        <v>35560000</v>
      </c>
      <c r="I7" s="18">
        <v>615188000</v>
      </c>
      <c r="K7" s="29" t="str">
        <f t="shared" si="0"/>
        <v>Спир</v>
      </c>
      <c r="L7" s="29" t="s">
        <v>533</v>
      </c>
    </row>
    <row r="8" spans="1:12">
      <c r="A8" s="220">
        <v>6648043</v>
      </c>
      <c r="B8" s="220" t="s">
        <v>446</v>
      </c>
      <c r="C8" s="220" t="s">
        <v>92</v>
      </c>
      <c r="D8" s="220" t="s">
        <v>93</v>
      </c>
      <c r="E8" s="220">
        <v>54511</v>
      </c>
      <c r="F8" s="220" t="s">
        <v>181</v>
      </c>
      <c r="G8" s="18">
        <v>17000</v>
      </c>
      <c r="H8" s="18">
        <v>355600000</v>
      </c>
      <c r="I8" s="18">
        <v>604520000</v>
      </c>
      <c r="K8" s="29" t="str">
        <f t="shared" si="0"/>
        <v>Спир</v>
      </c>
      <c r="L8" s="29" t="s">
        <v>533</v>
      </c>
    </row>
    <row r="9" spans="1:12">
      <c r="A9" s="220">
        <v>6653753</v>
      </c>
      <c r="B9" s="220" t="s">
        <v>441</v>
      </c>
      <c r="C9" s="220" t="s">
        <v>92</v>
      </c>
      <c r="D9" s="220" t="s">
        <v>93</v>
      </c>
      <c r="E9" s="220">
        <v>54511</v>
      </c>
      <c r="F9" s="220" t="s">
        <v>181</v>
      </c>
      <c r="G9" s="18">
        <v>18000</v>
      </c>
      <c r="H9" s="18">
        <v>355600000</v>
      </c>
      <c r="I9" s="18">
        <v>640080000</v>
      </c>
      <c r="K9" s="29" t="str">
        <f t="shared" si="0"/>
        <v>Спир</v>
      </c>
      <c r="L9" s="29" t="s">
        <v>533</v>
      </c>
    </row>
    <row r="10" spans="1:12">
      <c r="A10" s="220">
        <v>6728341</v>
      </c>
      <c r="B10" s="220" t="s">
        <v>359</v>
      </c>
      <c r="C10" s="220" t="s">
        <v>92</v>
      </c>
      <c r="D10" s="220" t="s">
        <v>93</v>
      </c>
      <c r="E10" s="220">
        <v>78261</v>
      </c>
      <c r="F10" s="220" t="s">
        <v>279</v>
      </c>
      <c r="G10" s="18">
        <v>4100</v>
      </c>
      <c r="H10" s="18">
        <v>35560000</v>
      </c>
      <c r="I10" s="18">
        <v>145796000</v>
      </c>
      <c r="K10" s="29" t="str">
        <f t="shared" si="0"/>
        <v>Спир</v>
      </c>
      <c r="L10" s="29" t="s">
        <v>533</v>
      </c>
    </row>
    <row r="11" spans="1:12">
      <c r="A11" s="220">
        <v>6790995</v>
      </c>
      <c r="B11" s="220" t="s">
        <v>350</v>
      </c>
      <c r="C11" s="220" t="s">
        <v>92</v>
      </c>
      <c r="D11" s="220" t="s">
        <v>93</v>
      </c>
      <c r="E11" s="220">
        <v>78261</v>
      </c>
      <c r="F11" s="220" t="s">
        <v>279</v>
      </c>
      <c r="G11" s="18">
        <v>8600</v>
      </c>
      <c r="H11" s="18">
        <v>35560000</v>
      </c>
      <c r="I11" s="18">
        <v>305816000</v>
      </c>
      <c r="K11" s="29" t="str">
        <f t="shared" si="0"/>
        <v>Спир</v>
      </c>
      <c r="L11" s="29" t="s">
        <v>533</v>
      </c>
    </row>
    <row r="12" spans="1:12">
      <c r="A12" s="220">
        <v>6755502</v>
      </c>
      <c r="B12" s="220" t="s">
        <v>391</v>
      </c>
      <c r="C12" s="220" t="s">
        <v>208</v>
      </c>
      <c r="D12" s="220" t="s">
        <v>209</v>
      </c>
      <c r="E12" s="220">
        <v>78261</v>
      </c>
      <c r="F12" s="220" t="s">
        <v>279</v>
      </c>
      <c r="G12" s="18">
        <v>6100</v>
      </c>
      <c r="H12" s="18">
        <v>35560000</v>
      </c>
      <c r="I12" s="18">
        <v>216916000</v>
      </c>
      <c r="K12" s="29" t="str">
        <f t="shared" si="0"/>
        <v>Спир</v>
      </c>
      <c r="L12" s="29" t="s">
        <v>533</v>
      </c>
    </row>
    <row r="13" spans="1:12">
      <c r="A13" s="220">
        <v>6707361</v>
      </c>
      <c r="B13" s="220" t="s">
        <v>422</v>
      </c>
      <c r="C13" s="220" t="s">
        <v>208</v>
      </c>
      <c r="D13" s="220" t="s">
        <v>209</v>
      </c>
      <c r="E13" s="220">
        <v>78261</v>
      </c>
      <c r="F13" s="220" t="s">
        <v>279</v>
      </c>
      <c r="G13" s="18">
        <v>6100</v>
      </c>
      <c r="H13" s="18">
        <v>35560000</v>
      </c>
      <c r="I13" s="18">
        <v>216916000</v>
      </c>
      <c r="K13" s="29" t="str">
        <f t="shared" si="0"/>
        <v>Спир</v>
      </c>
      <c r="L13" s="29" t="s">
        <v>533</v>
      </c>
    </row>
    <row r="14" spans="1:12">
      <c r="A14" s="220">
        <v>6711083</v>
      </c>
      <c r="B14" s="220" t="s">
        <v>361</v>
      </c>
      <c r="C14" s="220" t="s">
        <v>208</v>
      </c>
      <c r="D14" s="220" t="s">
        <v>209</v>
      </c>
      <c r="E14" s="220">
        <v>78261</v>
      </c>
      <c r="F14" s="220" t="s">
        <v>279</v>
      </c>
      <c r="G14" s="18">
        <v>6100</v>
      </c>
      <c r="H14" s="18">
        <v>35560000</v>
      </c>
      <c r="I14" s="18">
        <v>216916000</v>
      </c>
      <c r="K14" s="29" t="str">
        <f t="shared" si="0"/>
        <v>Спир</v>
      </c>
      <c r="L14" s="29" t="s">
        <v>533</v>
      </c>
    </row>
    <row r="15" spans="1:12">
      <c r="A15" s="220">
        <v>6718483</v>
      </c>
      <c r="B15" s="220" t="s">
        <v>410</v>
      </c>
      <c r="C15" s="220" t="s">
        <v>208</v>
      </c>
      <c r="D15" s="220" t="s">
        <v>209</v>
      </c>
      <c r="E15" s="220">
        <v>78261</v>
      </c>
      <c r="F15" s="220" t="s">
        <v>279</v>
      </c>
      <c r="G15" s="18">
        <v>6100</v>
      </c>
      <c r="H15" s="18">
        <v>35600001</v>
      </c>
      <c r="I15" s="18">
        <v>217160006.09999999</v>
      </c>
      <c r="K15" s="29" t="str">
        <f t="shared" si="0"/>
        <v>Спир</v>
      </c>
      <c r="L15" s="29" t="s">
        <v>533</v>
      </c>
    </row>
    <row r="16" spans="1:12">
      <c r="A16" s="220">
        <v>6657315</v>
      </c>
      <c r="B16" s="220" t="s">
        <v>440</v>
      </c>
      <c r="C16" s="220" t="s">
        <v>208</v>
      </c>
      <c r="D16" s="220" t="s">
        <v>209</v>
      </c>
      <c r="E16" s="220">
        <v>78261</v>
      </c>
      <c r="F16" s="220" t="s">
        <v>279</v>
      </c>
      <c r="G16" s="18">
        <v>6000</v>
      </c>
      <c r="H16" s="18">
        <v>35560000</v>
      </c>
      <c r="I16" s="18">
        <v>213360000</v>
      </c>
      <c r="K16" s="29" t="str">
        <f t="shared" si="0"/>
        <v>Спир</v>
      </c>
      <c r="L16" s="29" t="s">
        <v>533</v>
      </c>
    </row>
    <row r="17" spans="1:12">
      <c r="A17" s="220">
        <v>6656260</v>
      </c>
      <c r="B17" s="220" t="s">
        <v>440</v>
      </c>
      <c r="C17" s="220" t="s">
        <v>208</v>
      </c>
      <c r="D17" s="220" t="s">
        <v>209</v>
      </c>
      <c r="E17" s="220">
        <v>78261</v>
      </c>
      <c r="F17" s="220" t="s">
        <v>279</v>
      </c>
      <c r="G17" s="18">
        <v>6000</v>
      </c>
      <c r="H17" s="18">
        <v>35560000</v>
      </c>
      <c r="I17" s="18">
        <v>213360000</v>
      </c>
      <c r="K17" s="29" t="str">
        <f t="shared" si="0"/>
        <v>Спир</v>
      </c>
      <c r="L17" s="29" t="s">
        <v>533</v>
      </c>
    </row>
    <row r="18" spans="1:12">
      <c r="A18" s="220">
        <v>6726131</v>
      </c>
      <c r="B18" s="220" t="s">
        <v>360</v>
      </c>
      <c r="C18" s="220" t="s">
        <v>208</v>
      </c>
      <c r="D18" s="220" t="s">
        <v>209</v>
      </c>
      <c r="E18" s="220">
        <v>78261</v>
      </c>
      <c r="F18" s="220" t="s">
        <v>279</v>
      </c>
      <c r="G18" s="18">
        <v>6100</v>
      </c>
      <c r="H18" s="18">
        <v>35560000</v>
      </c>
      <c r="I18" s="18">
        <v>216916000</v>
      </c>
      <c r="K18" s="29" t="str">
        <f t="shared" si="0"/>
        <v>Спир</v>
      </c>
      <c r="L18" s="29" t="s">
        <v>533</v>
      </c>
    </row>
    <row r="19" spans="1:12">
      <c r="A19" s="220">
        <v>6787338</v>
      </c>
      <c r="B19" s="220" t="s">
        <v>373</v>
      </c>
      <c r="C19" s="220" t="s">
        <v>208</v>
      </c>
      <c r="D19" s="220" t="s">
        <v>209</v>
      </c>
      <c r="E19" s="220">
        <v>78261</v>
      </c>
      <c r="F19" s="220" t="s">
        <v>279</v>
      </c>
      <c r="G19" s="18">
        <v>6100</v>
      </c>
      <c r="H19" s="18">
        <v>35560000</v>
      </c>
      <c r="I19" s="18">
        <v>216916000</v>
      </c>
      <c r="K19" s="29" t="str">
        <f t="shared" si="0"/>
        <v>Спир</v>
      </c>
      <c r="L19" s="29" t="s">
        <v>533</v>
      </c>
    </row>
    <row r="20" spans="1:12">
      <c r="A20" s="220">
        <v>6735511</v>
      </c>
      <c r="B20" s="220" t="s">
        <v>358</v>
      </c>
      <c r="C20" s="220" t="s">
        <v>208</v>
      </c>
      <c r="D20" s="220" t="s">
        <v>209</v>
      </c>
      <c r="E20" s="220">
        <v>78261</v>
      </c>
      <c r="F20" s="220" t="s">
        <v>279</v>
      </c>
      <c r="G20" s="18">
        <v>6100</v>
      </c>
      <c r="H20" s="18">
        <v>35560000</v>
      </c>
      <c r="I20" s="18">
        <v>216916000</v>
      </c>
      <c r="K20" s="29" t="str">
        <f t="shared" si="0"/>
        <v>Спир</v>
      </c>
      <c r="L20" s="29" t="s">
        <v>533</v>
      </c>
    </row>
    <row r="21" spans="1:12">
      <c r="A21" s="220">
        <v>6683751</v>
      </c>
      <c r="B21" s="220" t="s">
        <v>430</v>
      </c>
      <c r="C21" s="220" t="s">
        <v>208</v>
      </c>
      <c r="D21" s="220" t="s">
        <v>209</v>
      </c>
      <c r="E21" s="220">
        <v>78261</v>
      </c>
      <c r="F21" s="220" t="s">
        <v>279</v>
      </c>
      <c r="G21" s="18">
        <v>6100</v>
      </c>
      <c r="H21" s="18">
        <v>35560000</v>
      </c>
      <c r="I21" s="18">
        <v>216916000</v>
      </c>
      <c r="K21" s="29" t="str">
        <f t="shared" si="0"/>
        <v>Спир</v>
      </c>
      <c r="L21" s="29" t="s">
        <v>533</v>
      </c>
    </row>
    <row r="22" spans="1:12">
      <c r="A22" s="220">
        <v>6789933</v>
      </c>
      <c r="B22" s="220" t="s">
        <v>350</v>
      </c>
      <c r="C22" s="220" t="s">
        <v>208</v>
      </c>
      <c r="D22" s="220" t="s">
        <v>209</v>
      </c>
      <c r="E22" s="220">
        <v>78261</v>
      </c>
      <c r="F22" s="220" t="s">
        <v>279</v>
      </c>
      <c r="G22" s="18">
        <v>6000</v>
      </c>
      <c r="H22" s="18">
        <v>35560000</v>
      </c>
      <c r="I22" s="18">
        <v>213360000</v>
      </c>
      <c r="K22" s="29" t="str">
        <f t="shared" si="0"/>
        <v>Спир</v>
      </c>
      <c r="L22" s="29" t="s">
        <v>533</v>
      </c>
    </row>
    <row r="23" spans="1:12">
      <c r="A23" s="220">
        <v>6743591</v>
      </c>
      <c r="B23" s="220" t="s">
        <v>397</v>
      </c>
      <c r="C23" s="220" t="s">
        <v>208</v>
      </c>
      <c r="D23" s="220" t="s">
        <v>209</v>
      </c>
      <c r="E23" s="220">
        <v>78261</v>
      </c>
      <c r="F23" s="220" t="s">
        <v>279</v>
      </c>
      <c r="G23" s="18">
        <v>6100</v>
      </c>
      <c r="H23" s="18">
        <v>35560000</v>
      </c>
      <c r="I23" s="18">
        <v>216916000</v>
      </c>
      <c r="K23" s="29" t="str">
        <f t="shared" si="0"/>
        <v>Спир</v>
      </c>
      <c r="L23" s="29" t="s">
        <v>533</v>
      </c>
    </row>
    <row r="24" spans="1:12">
      <c r="A24" s="220">
        <v>6696578</v>
      </c>
      <c r="B24" s="220" t="s">
        <v>362</v>
      </c>
      <c r="C24" s="220" t="s">
        <v>208</v>
      </c>
      <c r="D24" s="220" t="s">
        <v>209</v>
      </c>
      <c r="E24" s="220">
        <v>78261</v>
      </c>
      <c r="F24" s="220" t="s">
        <v>279</v>
      </c>
      <c r="G24" s="18">
        <v>6100</v>
      </c>
      <c r="H24" s="18">
        <v>35560000</v>
      </c>
      <c r="I24" s="18">
        <v>216916000</v>
      </c>
      <c r="K24" s="29" t="str">
        <f t="shared" si="0"/>
        <v>Спир</v>
      </c>
      <c r="L24" s="29" t="s">
        <v>533</v>
      </c>
    </row>
    <row r="25" spans="1:12">
      <c r="A25" s="220">
        <v>6754703</v>
      </c>
      <c r="B25" s="220" t="s">
        <v>391</v>
      </c>
      <c r="C25" s="220" t="s">
        <v>85</v>
      </c>
      <c r="D25" s="220" t="s">
        <v>86</v>
      </c>
      <c r="E25" s="220">
        <v>78261</v>
      </c>
      <c r="F25" s="220" t="s">
        <v>279</v>
      </c>
      <c r="G25" s="18">
        <v>1600</v>
      </c>
      <c r="H25" s="18">
        <v>35560000</v>
      </c>
      <c r="I25" s="18">
        <v>56896000</v>
      </c>
      <c r="K25" s="29" t="str">
        <f t="shared" si="0"/>
        <v>Спир</v>
      </c>
      <c r="L25" s="29" t="s">
        <v>533</v>
      </c>
    </row>
    <row r="26" spans="1:12">
      <c r="A26" s="220">
        <v>6674074</v>
      </c>
      <c r="B26" s="220" t="s">
        <v>363</v>
      </c>
      <c r="C26" s="220" t="s">
        <v>85</v>
      </c>
      <c r="D26" s="220" t="s">
        <v>86</v>
      </c>
      <c r="E26" s="220">
        <v>78261</v>
      </c>
      <c r="F26" s="220" t="s">
        <v>279</v>
      </c>
      <c r="G26" s="18">
        <v>4400</v>
      </c>
      <c r="H26" s="18">
        <v>35560000</v>
      </c>
      <c r="I26" s="18">
        <v>156464000</v>
      </c>
      <c r="K26" s="29" t="str">
        <f t="shared" si="0"/>
        <v>Спир</v>
      </c>
      <c r="L26" s="29" t="s">
        <v>533</v>
      </c>
    </row>
    <row r="27" spans="1:12">
      <c r="A27" s="220">
        <v>6751267</v>
      </c>
      <c r="B27" s="220" t="s">
        <v>392</v>
      </c>
      <c r="C27" s="220" t="s">
        <v>113</v>
      </c>
      <c r="D27" s="220" t="s">
        <v>114</v>
      </c>
      <c r="E27" s="220">
        <v>78262</v>
      </c>
      <c r="F27" s="220" t="s">
        <v>285</v>
      </c>
      <c r="G27" s="18">
        <v>3100</v>
      </c>
      <c r="H27" s="18">
        <v>35890400</v>
      </c>
      <c r="I27" s="18">
        <v>111260240</v>
      </c>
      <c r="K27" s="29" t="str">
        <f t="shared" si="0"/>
        <v>Спир</v>
      </c>
      <c r="L27" s="29" t="s">
        <v>533</v>
      </c>
    </row>
    <row r="28" spans="1:12">
      <c r="A28" s="220">
        <v>6639031</v>
      </c>
      <c r="B28" s="220" t="s">
        <v>455</v>
      </c>
      <c r="C28" s="220" t="s">
        <v>113</v>
      </c>
      <c r="D28" s="220" t="s">
        <v>114</v>
      </c>
      <c r="E28" s="220">
        <v>78262</v>
      </c>
      <c r="F28" s="220" t="s">
        <v>285</v>
      </c>
      <c r="G28" s="18">
        <v>3200</v>
      </c>
      <c r="H28" s="18">
        <v>35890047</v>
      </c>
      <c r="I28" s="18">
        <v>114848150.40000001</v>
      </c>
      <c r="K28" s="29" t="str">
        <f t="shared" si="0"/>
        <v>Спир</v>
      </c>
      <c r="L28" s="29" t="s">
        <v>533</v>
      </c>
    </row>
    <row r="29" spans="1:12">
      <c r="A29" s="220">
        <v>6799444</v>
      </c>
      <c r="B29" s="220" t="s">
        <v>368</v>
      </c>
      <c r="C29" s="220" t="s">
        <v>113</v>
      </c>
      <c r="D29" s="220" t="s">
        <v>114</v>
      </c>
      <c r="E29" s="220">
        <v>78262</v>
      </c>
      <c r="F29" s="220" t="s">
        <v>285</v>
      </c>
      <c r="G29" s="18">
        <v>3100</v>
      </c>
      <c r="H29" s="18">
        <v>35890788</v>
      </c>
      <c r="I29" s="18">
        <v>111261442.8</v>
      </c>
      <c r="K29" s="29" t="str">
        <f t="shared" si="0"/>
        <v>Спир</v>
      </c>
      <c r="L29" s="29" t="s">
        <v>533</v>
      </c>
    </row>
    <row r="30" spans="1:12">
      <c r="A30" s="220">
        <v>6764500</v>
      </c>
      <c r="B30" s="220" t="s">
        <v>385</v>
      </c>
      <c r="C30" s="220" t="s">
        <v>230</v>
      </c>
      <c r="D30" s="220" t="s">
        <v>231</v>
      </c>
      <c r="E30" s="220">
        <v>78261</v>
      </c>
      <c r="F30" s="220" t="s">
        <v>279</v>
      </c>
      <c r="G30" s="18">
        <v>1200</v>
      </c>
      <c r="H30" s="18">
        <v>35560000</v>
      </c>
      <c r="I30" s="18">
        <v>42672000</v>
      </c>
      <c r="K30" s="29" t="str">
        <f t="shared" si="0"/>
        <v>Спир</v>
      </c>
      <c r="L30" s="29" t="s">
        <v>533</v>
      </c>
    </row>
    <row r="31" spans="1:12">
      <c r="A31" s="220">
        <v>6643982</v>
      </c>
      <c r="B31" s="220" t="s">
        <v>450</v>
      </c>
      <c r="C31" s="220" t="s">
        <v>230</v>
      </c>
      <c r="D31" s="220" t="s">
        <v>231</v>
      </c>
      <c r="E31" s="220">
        <v>78261</v>
      </c>
      <c r="F31" s="220" t="s">
        <v>279</v>
      </c>
      <c r="G31" s="18">
        <v>1200</v>
      </c>
      <c r="H31" s="18">
        <v>35560000</v>
      </c>
      <c r="I31" s="18">
        <v>42672000</v>
      </c>
      <c r="K31" s="29" t="str">
        <f t="shared" si="0"/>
        <v>Спир</v>
      </c>
      <c r="L31" s="29" t="s">
        <v>533</v>
      </c>
    </row>
    <row r="32" spans="1:12">
      <c r="A32" s="220">
        <v>6745466</v>
      </c>
      <c r="B32" s="220" t="s">
        <v>396</v>
      </c>
      <c r="C32" s="220" t="s">
        <v>230</v>
      </c>
      <c r="D32" s="220" t="s">
        <v>231</v>
      </c>
      <c r="E32" s="220">
        <v>78261</v>
      </c>
      <c r="F32" s="220" t="s">
        <v>279</v>
      </c>
      <c r="G32" s="18">
        <v>1200</v>
      </c>
      <c r="H32" s="18">
        <v>35560000</v>
      </c>
      <c r="I32" s="18">
        <v>42672000</v>
      </c>
      <c r="K32" s="29" t="str">
        <f t="shared" si="0"/>
        <v>Спир</v>
      </c>
      <c r="L32" s="29" t="s">
        <v>533</v>
      </c>
    </row>
    <row r="33" spans="1:17">
      <c r="A33" s="220">
        <v>6643256</v>
      </c>
      <c r="B33" s="220" t="s">
        <v>450</v>
      </c>
      <c r="C33" s="220" t="s">
        <v>283</v>
      </c>
      <c r="D33" s="220" t="s">
        <v>284</v>
      </c>
      <c r="E33" s="220">
        <v>78261</v>
      </c>
      <c r="F33" s="220" t="s">
        <v>279</v>
      </c>
      <c r="G33" s="18">
        <v>4400</v>
      </c>
      <c r="H33" s="18">
        <v>35560000</v>
      </c>
      <c r="I33" s="18">
        <v>156464000</v>
      </c>
      <c r="K33" s="29" t="str">
        <f t="shared" si="0"/>
        <v>Спир</v>
      </c>
      <c r="L33" s="29" t="s">
        <v>533</v>
      </c>
    </row>
    <row r="34" spans="1:17">
      <c r="A34" s="220">
        <v>6643255</v>
      </c>
      <c r="B34" s="220" t="s">
        <v>450</v>
      </c>
      <c r="C34" s="220" t="s">
        <v>283</v>
      </c>
      <c r="D34" s="220" t="s">
        <v>284</v>
      </c>
      <c r="E34" s="220">
        <v>78261</v>
      </c>
      <c r="F34" s="220" t="s">
        <v>279</v>
      </c>
      <c r="G34" s="18">
        <v>4400</v>
      </c>
      <c r="H34" s="18">
        <v>35560000</v>
      </c>
      <c r="I34" s="18">
        <v>156464000</v>
      </c>
      <c r="K34" s="29" t="str">
        <f t="shared" si="0"/>
        <v>Спир</v>
      </c>
      <c r="L34" s="29" t="s">
        <v>533</v>
      </c>
    </row>
    <row r="35" spans="1:17">
      <c r="A35" s="220">
        <v>6721997</v>
      </c>
      <c r="B35" s="220" t="s">
        <v>408</v>
      </c>
      <c r="C35" s="220" t="s">
        <v>283</v>
      </c>
      <c r="D35" s="220" t="s">
        <v>284</v>
      </c>
      <c r="E35" s="220">
        <v>78261</v>
      </c>
      <c r="F35" s="220" t="s">
        <v>279</v>
      </c>
      <c r="G35" s="18">
        <v>4400</v>
      </c>
      <c r="H35" s="18">
        <v>35560000</v>
      </c>
      <c r="I35" s="18">
        <v>156464000</v>
      </c>
      <c r="K35" s="29" t="str">
        <f t="shared" si="0"/>
        <v>Спир</v>
      </c>
      <c r="L35" s="29" t="s">
        <v>533</v>
      </c>
    </row>
    <row r="36" spans="1:17">
      <c r="A36" s="220">
        <v>6721996</v>
      </c>
      <c r="B36" s="220" t="s">
        <v>408</v>
      </c>
      <c r="C36" s="220" t="s">
        <v>283</v>
      </c>
      <c r="D36" s="220" t="s">
        <v>284</v>
      </c>
      <c r="E36" s="220">
        <v>78261</v>
      </c>
      <c r="F36" s="220" t="s">
        <v>279</v>
      </c>
      <c r="G36" s="18">
        <v>4400</v>
      </c>
      <c r="H36" s="18">
        <v>35560000</v>
      </c>
      <c r="I36" s="18">
        <v>156464000</v>
      </c>
      <c r="K36" s="29" t="str">
        <f t="shared" si="0"/>
        <v>Спир</v>
      </c>
      <c r="L36" s="29" t="s">
        <v>533</v>
      </c>
    </row>
    <row r="37" spans="1:17">
      <c r="A37" s="220">
        <v>6656259</v>
      </c>
      <c r="B37" s="220" t="s">
        <v>440</v>
      </c>
      <c r="C37" s="220" t="s">
        <v>283</v>
      </c>
      <c r="D37" s="220" t="s">
        <v>284</v>
      </c>
      <c r="E37" s="220">
        <v>78261</v>
      </c>
      <c r="F37" s="220" t="s">
        <v>279</v>
      </c>
      <c r="G37" s="18">
        <v>4400</v>
      </c>
      <c r="H37" s="18">
        <v>35560000</v>
      </c>
      <c r="I37" s="18">
        <v>156464000</v>
      </c>
      <c r="K37" s="29" t="str">
        <f t="shared" si="0"/>
        <v>Спир</v>
      </c>
      <c r="L37" s="29" t="s">
        <v>533</v>
      </c>
    </row>
    <row r="38" spans="1:17">
      <c r="A38" s="220">
        <v>6802317</v>
      </c>
      <c r="B38" s="220" t="s">
        <v>367</v>
      </c>
      <c r="C38" s="220" t="s">
        <v>283</v>
      </c>
      <c r="D38" s="220" t="s">
        <v>284</v>
      </c>
      <c r="E38" s="220">
        <v>78261</v>
      </c>
      <c r="F38" s="220" t="s">
        <v>279</v>
      </c>
      <c r="G38" s="18">
        <v>4400</v>
      </c>
      <c r="H38" s="18">
        <v>35560000</v>
      </c>
      <c r="I38" s="18">
        <v>156464000</v>
      </c>
      <c r="K38" s="29" t="str">
        <f t="shared" si="0"/>
        <v>Спир</v>
      </c>
      <c r="L38" s="29" t="s">
        <v>533</v>
      </c>
    </row>
    <row r="39" spans="1:17">
      <c r="A39" s="220">
        <v>6802316</v>
      </c>
      <c r="B39" s="220" t="s">
        <v>367</v>
      </c>
      <c r="C39" s="220" t="s">
        <v>283</v>
      </c>
      <c r="D39" s="220" t="s">
        <v>284</v>
      </c>
      <c r="E39" s="220">
        <v>78261</v>
      </c>
      <c r="F39" s="220" t="s">
        <v>279</v>
      </c>
      <c r="G39" s="18">
        <v>4400</v>
      </c>
      <c r="H39" s="18">
        <v>35560000</v>
      </c>
      <c r="I39" s="18">
        <v>156464000</v>
      </c>
      <c r="K39" s="29" t="str">
        <f t="shared" si="0"/>
        <v>Спир</v>
      </c>
      <c r="L39" s="29" t="s">
        <v>533</v>
      </c>
    </row>
    <row r="40" spans="1:17">
      <c r="A40" s="220">
        <v>6650014</v>
      </c>
      <c r="B40" s="220" t="s">
        <v>443</v>
      </c>
      <c r="C40" s="220" t="s">
        <v>68</v>
      </c>
      <c r="D40" s="220" t="s">
        <v>69</v>
      </c>
      <c r="E40" s="220">
        <v>78261</v>
      </c>
      <c r="F40" s="220" t="s">
        <v>279</v>
      </c>
      <c r="G40" s="18">
        <v>1200</v>
      </c>
      <c r="H40" s="18">
        <v>35560000</v>
      </c>
      <c r="I40" s="18">
        <v>42672000</v>
      </c>
      <c r="K40" s="29" t="str">
        <f t="shared" si="0"/>
        <v>Спир</v>
      </c>
      <c r="L40" s="29" t="s">
        <v>533</v>
      </c>
    </row>
    <row r="41" spans="1:17">
      <c r="A41"/>
      <c r="B41"/>
      <c r="C41"/>
      <c r="D41"/>
      <c r="E41"/>
      <c r="F41"/>
      <c r="G41" s="16"/>
      <c r="H41" s="16"/>
      <c r="I41" s="16"/>
      <c r="K41" s="29" t="str">
        <f t="shared" si="0"/>
        <v/>
      </c>
    </row>
    <row r="42" spans="1:17">
      <c r="A42"/>
      <c r="B42" s="36"/>
      <c r="C42"/>
      <c r="D42" s="36"/>
      <c r="E42" s="36"/>
      <c r="F42" s="37"/>
      <c r="G42" s="38">
        <f t="shared" ref="G42" si="1">SUM(G5:G41)</f>
        <v>212000</v>
      </c>
      <c r="H42" s="38"/>
      <c r="I42" s="38">
        <f>SUM(I5:I41)</f>
        <v>7542069839.3000002</v>
      </c>
    </row>
    <row r="43" spans="1:17">
      <c r="A43"/>
      <c r="C43"/>
    </row>
    <row r="44" spans="1:17">
      <c r="A44"/>
      <c r="C44"/>
    </row>
    <row r="45" spans="1:17">
      <c r="A45"/>
      <c r="C45"/>
    </row>
    <row r="46" spans="1:17">
      <c r="A46"/>
      <c r="C46"/>
    </row>
    <row r="47" spans="1:17">
      <c r="A47"/>
      <c r="C47"/>
    </row>
    <row r="48" spans="1:17">
      <c r="A48"/>
      <c r="C48"/>
      <c r="Q48" s="29" t="e">
        <f>#REF!*#REF!</f>
        <v>#REF!</v>
      </c>
    </row>
    <row r="49" spans="1:11">
      <c r="A49"/>
      <c r="C49"/>
      <c r="F49" s="32" t="s">
        <v>89</v>
      </c>
      <c r="G49" s="30">
        <f>SUMIF($K$5:$K41,$F49,G$5:G41)</f>
        <v>0</v>
      </c>
      <c r="H49" s="30" t="e">
        <f>I49/G49</f>
        <v>#DIV/0!</v>
      </c>
      <c r="I49" s="30">
        <f>SUMIF($K$5:$K41,$F49,I$5:I41)</f>
        <v>0</v>
      </c>
      <c r="K49" s="30">
        <f>COUNTIF(K$5:K$41,F49)</f>
        <v>0</v>
      </c>
    </row>
    <row r="50" spans="1:11">
      <c r="A50"/>
      <c r="C50"/>
      <c r="F50" s="32" t="s">
        <v>90</v>
      </c>
      <c r="G50" s="30">
        <f>SUMIF($K$5:$K42,$F50,G$5:G42)</f>
        <v>212000</v>
      </c>
      <c r="H50" s="30">
        <f>I50/G50</f>
        <v>35575.801128773586</v>
      </c>
      <c r="I50" s="30">
        <f>SUMIF($K$5:$K42,$F50,I$5:I42)</f>
        <v>7542069839.3000002</v>
      </c>
      <c r="K50" s="30">
        <f>COUNTIF(K$5:K$41,F50)</f>
        <v>36</v>
      </c>
    </row>
    <row r="51" spans="1:11">
      <c r="A51"/>
      <c r="C51"/>
      <c r="F51" s="32"/>
      <c r="I51" s="30">
        <f>SUM(I49:I50)</f>
        <v>7542069839.3000002</v>
      </c>
    </row>
    <row r="52" spans="1:11">
      <c r="A52"/>
      <c r="C52"/>
      <c r="F52" s="32"/>
    </row>
    <row r="53" spans="1:11">
      <c r="A53"/>
      <c r="C53"/>
    </row>
    <row r="54" spans="1:11">
      <c r="A54"/>
      <c r="C54"/>
    </row>
    <row r="55" spans="1:11">
      <c r="A55"/>
      <c r="C55"/>
      <c r="F55" s="32" t="s">
        <v>533</v>
      </c>
      <c r="G55" s="30">
        <f>SUMIF($L$5:$L47,$F55,G$5:G47)</f>
        <v>212000</v>
      </c>
      <c r="H55" s="30">
        <f>I55/G55</f>
        <v>35575.801128773586</v>
      </c>
      <c r="I55" s="30">
        <f>SUMIF($L$5:$L47,$F55,I$5:I47)</f>
        <v>7542069839.3000002</v>
      </c>
    </row>
    <row r="56" spans="1:11">
      <c r="A56"/>
      <c r="C56"/>
    </row>
    <row r="57" spans="1:11">
      <c r="A57"/>
      <c r="C57"/>
    </row>
    <row r="58" spans="1:11">
      <c r="A58"/>
      <c r="C58"/>
    </row>
    <row r="59" spans="1:11">
      <c r="A59"/>
      <c r="C59"/>
    </row>
    <row r="60" spans="1:11">
      <c r="A60"/>
      <c r="C60"/>
    </row>
    <row r="61" spans="1:11">
      <c r="A61"/>
      <c r="C61"/>
    </row>
    <row r="62" spans="1:11">
      <c r="A62"/>
      <c r="C62"/>
    </row>
    <row r="63" spans="1:11">
      <c r="A63"/>
      <c r="C63"/>
    </row>
    <row r="64" spans="1:11">
      <c r="A64"/>
      <c r="C64"/>
    </row>
    <row r="65" spans="1:3">
      <c r="A65"/>
      <c r="C65"/>
    </row>
    <row r="66" spans="1:3">
      <c r="A66"/>
      <c r="C66"/>
    </row>
    <row r="67" spans="1:3">
      <c r="A67"/>
      <c r="C67"/>
    </row>
    <row r="68" spans="1:3">
      <c r="A68"/>
      <c r="C68"/>
    </row>
    <row r="69" spans="1:3">
      <c r="A69"/>
      <c r="C69"/>
    </row>
    <row r="70" spans="1:3">
      <c r="A70"/>
      <c r="C70"/>
    </row>
    <row r="71" spans="1:3">
      <c r="A71"/>
      <c r="C71"/>
    </row>
    <row r="72" spans="1:3">
      <c r="A72"/>
      <c r="C72"/>
    </row>
    <row r="73" spans="1:3">
      <c r="A73"/>
      <c r="C73"/>
    </row>
    <row r="74" spans="1:3">
      <c r="A74"/>
      <c r="C74"/>
    </row>
    <row r="75" spans="1:3">
      <c r="A75"/>
      <c r="C75"/>
    </row>
    <row r="76" spans="1:3">
      <c r="A76"/>
      <c r="C76"/>
    </row>
    <row r="77" spans="1:3">
      <c r="A77"/>
      <c r="C77"/>
    </row>
    <row r="78" spans="1:3">
      <c r="A78"/>
      <c r="C78"/>
    </row>
    <row r="79" spans="1:3">
      <c r="A79"/>
      <c r="C79"/>
    </row>
    <row r="80" spans="1:3">
      <c r="A80"/>
      <c r="C80"/>
    </row>
    <row r="81" spans="1:3">
      <c r="A81"/>
      <c r="C81"/>
    </row>
    <row r="82" spans="1:3">
      <c r="A82"/>
      <c r="C82"/>
    </row>
    <row r="83" spans="1:3">
      <c r="A83"/>
      <c r="C83"/>
    </row>
    <row r="84" spans="1:3">
      <c r="A84"/>
      <c r="C84"/>
    </row>
    <row r="85" spans="1:3">
      <c r="A85"/>
      <c r="C85"/>
    </row>
    <row r="86" spans="1:3">
      <c r="A86"/>
      <c r="C86"/>
    </row>
    <row r="87" spans="1:3">
      <c r="A87"/>
      <c r="C87"/>
    </row>
    <row r="88" spans="1:3">
      <c r="A88"/>
      <c r="C88"/>
    </row>
    <row r="89" spans="1:3">
      <c r="A89"/>
      <c r="C89"/>
    </row>
    <row r="90" spans="1:3">
      <c r="A90"/>
      <c r="C90"/>
    </row>
    <row r="91" spans="1:3">
      <c r="A91"/>
      <c r="C91"/>
    </row>
    <row r="92" spans="1:3">
      <c r="A92"/>
      <c r="C92"/>
    </row>
    <row r="93" spans="1:3">
      <c r="A93"/>
      <c r="C93"/>
    </row>
    <row r="94" spans="1:3">
      <c r="A94"/>
      <c r="C94"/>
    </row>
    <row r="95" spans="1:3">
      <c r="A95"/>
      <c r="C95"/>
    </row>
    <row r="96" spans="1:3">
      <c r="A96"/>
      <c r="C96"/>
    </row>
    <row r="97" spans="1:3">
      <c r="A97"/>
      <c r="C97"/>
    </row>
    <row r="98" spans="1:3">
      <c r="A98"/>
      <c r="C98"/>
    </row>
    <row r="99" spans="1:3">
      <c r="A99"/>
      <c r="C99"/>
    </row>
    <row r="100" spans="1:3">
      <c r="A100"/>
      <c r="C100"/>
    </row>
    <row r="101" spans="1:3">
      <c r="A101"/>
      <c r="C101"/>
    </row>
    <row r="102" spans="1:3">
      <c r="A102"/>
      <c r="C102"/>
    </row>
    <row r="103" spans="1:3">
      <c r="A103"/>
      <c r="C103"/>
    </row>
    <row r="104" spans="1:3">
      <c r="A104"/>
      <c r="C104"/>
    </row>
    <row r="105" spans="1:3">
      <c r="A105"/>
      <c r="C105"/>
    </row>
    <row r="106" spans="1:3">
      <c r="A106"/>
      <c r="C106"/>
    </row>
    <row r="107" spans="1:3">
      <c r="A107"/>
      <c r="C107"/>
    </row>
    <row r="108" spans="1:3">
      <c r="A108"/>
      <c r="C108"/>
    </row>
    <row r="109" spans="1:3">
      <c r="A109"/>
      <c r="C109"/>
    </row>
    <row r="110" spans="1:3">
      <c r="A110"/>
      <c r="C110"/>
    </row>
    <row r="111" spans="1:3">
      <c r="A111"/>
      <c r="C111"/>
    </row>
    <row r="112" spans="1:3">
      <c r="A112"/>
      <c r="C112"/>
    </row>
    <row r="113" spans="1:3">
      <c r="A113"/>
      <c r="C113"/>
    </row>
    <row r="114" spans="1:3">
      <c r="A114"/>
      <c r="C114"/>
    </row>
    <row r="115" spans="1:3">
      <c r="A115"/>
      <c r="C115"/>
    </row>
    <row r="116" spans="1:3">
      <c r="A116"/>
      <c r="C116"/>
    </row>
    <row r="117" spans="1:3">
      <c r="A117"/>
      <c r="C117"/>
    </row>
    <row r="118" spans="1:3">
      <c r="A118"/>
      <c r="C118"/>
    </row>
    <row r="119" spans="1:3">
      <c r="A119"/>
      <c r="C119"/>
    </row>
    <row r="120" spans="1:3">
      <c r="A120"/>
      <c r="C120"/>
    </row>
    <row r="121" spans="1:3">
      <c r="A121"/>
      <c r="C121"/>
    </row>
    <row r="122" spans="1:3">
      <c r="A122"/>
      <c r="C122"/>
    </row>
    <row r="123" spans="1:3">
      <c r="A123"/>
      <c r="C123"/>
    </row>
    <row r="124" spans="1:3">
      <c r="A124"/>
      <c r="C124"/>
    </row>
    <row r="125" spans="1:3">
      <c r="A125"/>
      <c r="C125"/>
    </row>
    <row r="126" spans="1:3">
      <c r="A126"/>
      <c r="C126"/>
    </row>
    <row r="127" spans="1:3">
      <c r="A127"/>
      <c r="C127"/>
    </row>
    <row r="128" spans="1:3">
      <c r="A128"/>
      <c r="C128"/>
    </row>
    <row r="129" spans="1:3">
      <c r="A129"/>
      <c r="C129"/>
    </row>
    <row r="130" spans="1:3">
      <c r="A130"/>
      <c r="C130"/>
    </row>
    <row r="131" spans="1:3">
      <c r="A131"/>
      <c r="C131"/>
    </row>
    <row r="132" spans="1:3">
      <c r="A132"/>
      <c r="C132"/>
    </row>
    <row r="133" spans="1:3">
      <c r="A133"/>
      <c r="C133"/>
    </row>
    <row r="134" spans="1:3">
      <c r="A134"/>
      <c r="C134"/>
    </row>
    <row r="135" spans="1:3">
      <c r="A135"/>
      <c r="C135"/>
    </row>
    <row r="136" spans="1:3">
      <c r="A136"/>
      <c r="C136"/>
    </row>
    <row r="137" spans="1:3">
      <c r="A137"/>
      <c r="C137"/>
    </row>
    <row r="138" spans="1:3">
      <c r="A138"/>
      <c r="C138"/>
    </row>
    <row r="139" spans="1:3">
      <c r="A139"/>
      <c r="C139"/>
    </row>
    <row r="140" spans="1:3">
      <c r="A140"/>
      <c r="C140"/>
    </row>
    <row r="141" spans="1:3">
      <c r="A141"/>
      <c r="C141"/>
    </row>
    <row r="142" spans="1:3">
      <c r="A142"/>
      <c r="C142"/>
    </row>
    <row r="143" spans="1:3">
      <c r="A143"/>
      <c r="C143"/>
    </row>
    <row r="144" spans="1:3">
      <c r="A144"/>
      <c r="C144"/>
    </row>
    <row r="145" spans="1:3">
      <c r="A145"/>
      <c r="C145"/>
    </row>
    <row r="146" spans="1:3">
      <c r="A146"/>
      <c r="C146"/>
    </row>
    <row r="147" spans="1:3">
      <c r="A147"/>
      <c r="C147"/>
    </row>
    <row r="148" spans="1:3">
      <c r="A148"/>
      <c r="C148"/>
    </row>
    <row r="149" spans="1:3">
      <c r="A149"/>
      <c r="C149"/>
    </row>
    <row r="150" spans="1:3">
      <c r="A150"/>
      <c r="C150"/>
    </row>
    <row r="151" spans="1:3">
      <c r="A151"/>
      <c r="C151"/>
    </row>
    <row r="152" spans="1:3">
      <c r="A152"/>
      <c r="C152"/>
    </row>
    <row r="153" spans="1:3">
      <c r="A153"/>
      <c r="C153"/>
    </row>
    <row r="154" spans="1:3">
      <c r="A154"/>
      <c r="C154"/>
    </row>
    <row r="155" spans="1:3">
      <c r="A155"/>
      <c r="C155"/>
    </row>
    <row r="156" spans="1:3">
      <c r="A156"/>
      <c r="C156"/>
    </row>
    <row r="157" spans="1:3">
      <c r="A157"/>
      <c r="C157"/>
    </row>
    <row r="158" spans="1:3">
      <c r="A158"/>
      <c r="C158"/>
    </row>
    <row r="159" spans="1:3">
      <c r="A159"/>
      <c r="C159"/>
    </row>
    <row r="160" spans="1:3">
      <c r="A160"/>
      <c r="C160"/>
    </row>
    <row r="161" spans="1:3">
      <c r="A161"/>
      <c r="C161"/>
    </row>
    <row r="162" spans="1:3">
      <c r="A162"/>
      <c r="C162"/>
    </row>
    <row r="163" spans="1:3">
      <c r="A163"/>
      <c r="C163"/>
    </row>
    <row r="164" spans="1:3">
      <c r="A164"/>
      <c r="C164"/>
    </row>
    <row r="165" spans="1:3">
      <c r="A165"/>
      <c r="C165"/>
    </row>
    <row r="166" spans="1:3">
      <c r="A166"/>
      <c r="C166"/>
    </row>
    <row r="167" spans="1:3">
      <c r="A167"/>
      <c r="C167"/>
    </row>
    <row r="168" spans="1:3">
      <c r="A168"/>
      <c r="C168"/>
    </row>
    <row r="169" spans="1:3">
      <c r="A169"/>
      <c r="C169"/>
    </row>
    <row r="170" spans="1:3">
      <c r="A170"/>
      <c r="C170"/>
    </row>
    <row r="171" spans="1:3">
      <c r="A171"/>
      <c r="C171"/>
    </row>
    <row r="172" spans="1:3">
      <c r="A172"/>
      <c r="C172"/>
    </row>
    <row r="173" spans="1:3">
      <c r="A173"/>
      <c r="C173"/>
    </row>
    <row r="174" spans="1:3">
      <c r="A174"/>
      <c r="C174"/>
    </row>
    <row r="175" spans="1:3">
      <c r="A175"/>
      <c r="C175"/>
    </row>
    <row r="176" spans="1:3">
      <c r="A176"/>
      <c r="C176"/>
    </row>
    <row r="177" spans="1:3">
      <c r="A177"/>
      <c r="C177"/>
    </row>
    <row r="178" spans="1:3">
      <c r="A178"/>
      <c r="C178"/>
    </row>
    <row r="179" spans="1:3">
      <c r="A179"/>
      <c r="C179"/>
    </row>
    <row r="180" spans="1:3">
      <c r="A180"/>
      <c r="C180"/>
    </row>
    <row r="181" spans="1:3">
      <c r="A181"/>
      <c r="C181"/>
    </row>
    <row r="182" spans="1:3">
      <c r="A182"/>
      <c r="C182"/>
    </row>
    <row r="183" spans="1:3">
      <c r="A183"/>
      <c r="C183"/>
    </row>
    <row r="184" spans="1:3">
      <c r="A184"/>
      <c r="C184"/>
    </row>
    <row r="185" spans="1:3">
      <c r="A185"/>
      <c r="C185"/>
    </row>
    <row r="186" spans="1:3">
      <c r="A186"/>
      <c r="C186"/>
    </row>
    <row r="187" spans="1:3">
      <c r="A187"/>
      <c r="C187"/>
    </row>
    <row r="188" spans="1:3">
      <c r="A188"/>
      <c r="C188"/>
    </row>
    <row r="189" spans="1:3">
      <c r="A189"/>
      <c r="C189"/>
    </row>
    <row r="190" spans="1:3">
      <c r="A190"/>
      <c r="C190"/>
    </row>
    <row r="191" spans="1:3">
      <c r="A191"/>
      <c r="C191"/>
    </row>
    <row r="192" spans="1:3">
      <c r="A192"/>
      <c r="C192"/>
    </row>
    <row r="193" spans="1:3">
      <c r="A193"/>
      <c r="C193"/>
    </row>
    <row r="194" spans="1:3">
      <c r="A194"/>
      <c r="C194"/>
    </row>
    <row r="195" spans="1:3">
      <c r="A195"/>
      <c r="C195"/>
    </row>
    <row r="196" spans="1:3">
      <c r="A196"/>
      <c r="C196"/>
    </row>
    <row r="197" spans="1:3">
      <c r="A197"/>
      <c r="C197"/>
    </row>
    <row r="198" spans="1:3">
      <c r="A198"/>
      <c r="C198"/>
    </row>
    <row r="199" spans="1:3">
      <c r="A199"/>
      <c r="C199"/>
    </row>
    <row r="200" spans="1:3">
      <c r="A200"/>
      <c r="C200"/>
    </row>
    <row r="201" spans="1:3">
      <c r="A201"/>
      <c r="C201"/>
    </row>
    <row r="202" spans="1:3">
      <c r="A202"/>
      <c r="C202"/>
    </row>
    <row r="203" spans="1:3">
      <c r="A203"/>
      <c r="C203"/>
    </row>
    <row r="204" spans="1:3">
      <c r="A204"/>
      <c r="C204"/>
    </row>
    <row r="205" spans="1:3">
      <c r="A205"/>
      <c r="C205"/>
    </row>
    <row r="206" spans="1:3">
      <c r="A206"/>
      <c r="C206"/>
    </row>
    <row r="207" spans="1:3">
      <c r="A207"/>
      <c r="C207"/>
    </row>
    <row r="208" spans="1:3">
      <c r="A208"/>
      <c r="C208"/>
    </row>
    <row r="209" spans="1:3">
      <c r="A209"/>
      <c r="C209"/>
    </row>
    <row r="210" spans="1:3">
      <c r="A210"/>
      <c r="C210"/>
    </row>
    <row r="211" spans="1:3">
      <c r="A211"/>
      <c r="C211"/>
    </row>
    <row r="212" spans="1:3">
      <c r="A212"/>
      <c r="C212"/>
    </row>
    <row r="213" spans="1:3">
      <c r="A213"/>
      <c r="C213"/>
    </row>
    <row r="214" spans="1:3">
      <c r="A214"/>
      <c r="C214"/>
    </row>
    <row r="215" spans="1:3">
      <c r="A215"/>
      <c r="C215"/>
    </row>
    <row r="216" spans="1:3">
      <c r="A216"/>
      <c r="C216"/>
    </row>
    <row r="217" spans="1:3">
      <c r="A217"/>
      <c r="C217"/>
    </row>
    <row r="218" spans="1:3">
      <c r="A218"/>
      <c r="C218"/>
    </row>
    <row r="219" spans="1:3">
      <c r="A219"/>
      <c r="C219"/>
    </row>
    <row r="220" spans="1:3">
      <c r="A220"/>
      <c r="C220"/>
    </row>
    <row r="221" spans="1:3">
      <c r="A221"/>
      <c r="C221"/>
    </row>
    <row r="222" spans="1:3">
      <c r="A222"/>
      <c r="C222"/>
    </row>
    <row r="223" spans="1:3">
      <c r="A223"/>
      <c r="C223"/>
    </row>
    <row r="224" spans="1:3">
      <c r="A224"/>
      <c r="C224"/>
    </row>
    <row r="225" spans="1:3">
      <c r="A225"/>
      <c r="C225"/>
    </row>
    <row r="226" spans="1:3">
      <c r="A226"/>
      <c r="C226"/>
    </row>
    <row r="227" spans="1:3">
      <c r="A227"/>
      <c r="C227"/>
    </row>
    <row r="228" spans="1:3">
      <c r="A228"/>
      <c r="C228"/>
    </row>
    <row r="229" spans="1:3">
      <c r="A229"/>
      <c r="C229"/>
    </row>
    <row r="230" spans="1:3">
      <c r="A230"/>
      <c r="C230"/>
    </row>
    <row r="231" spans="1:3">
      <c r="A231"/>
      <c r="C231"/>
    </row>
    <row r="232" spans="1:3">
      <c r="A232"/>
      <c r="C232"/>
    </row>
    <row r="233" spans="1:3">
      <c r="A233"/>
      <c r="C233"/>
    </row>
    <row r="234" spans="1:3">
      <c r="A234"/>
      <c r="C234"/>
    </row>
    <row r="235" spans="1:3">
      <c r="A235"/>
      <c r="C235"/>
    </row>
    <row r="236" spans="1:3">
      <c r="A236"/>
      <c r="C236"/>
    </row>
    <row r="237" spans="1:3">
      <c r="A237"/>
      <c r="C237"/>
    </row>
    <row r="238" spans="1:3">
      <c r="A238"/>
      <c r="C238"/>
    </row>
    <row r="239" spans="1:3">
      <c r="A239"/>
      <c r="C239"/>
    </row>
    <row r="240" spans="1:3">
      <c r="A240"/>
      <c r="C240"/>
    </row>
    <row r="241" spans="1:3">
      <c r="A241"/>
      <c r="C241"/>
    </row>
    <row r="242" spans="1:3">
      <c r="A242"/>
      <c r="C242"/>
    </row>
    <row r="243" spans="1:3">
      <c r="A243"/>
      <c r="C243"/>
    </row>
    <row r="244" spans="1:3">
      <c r="A244"/>
      <c r="C244"/>
    </row>
    <row r="245" spans="1:3">
      <c r="A245"/>
      <c r="C245"/>
    </row>
    <row r="246" spans="1:3">
      <c r="A246"/>
      <c r="C246"/>
    </row>
    <row r="247" spans="1:3">
      <c r="A247"/>
      <c r="C247"/>
    </row>
    <row r="248" spans="1:3">
      <c r="A248"/>
      <c r="C248"/>
    </row>
    <row r="249" spans="1:3">
      <c r="A249"/>
      <c r="C249"/>
    </row>
    <row r="250" spans="1:3">
      <c r="A250"/>
      <c r="C250"/>
    </row>
    <row r="251" spans="1:3">
      <c r="A251"/>
      <c r="C251"/>
    </row>
    <row r="252" spans="1:3">
      <c r="A252"/>
      <c r="C252"/>
    </row>
    <row r="253" spans="1:3">
      <c r="A253"/>
      <c r="C253"/>
    </row>
    <row r="254" spans="1:3">
      <c r="A254"/>
      <c r="C254"/>
    </row>
    <row r="255" spans="1:3">
      <c r="A255"/>
      <c r="C255"/>
    </row>
    <row r="256" spans="1:3">
      <c r="A256"/>
      <c r="C256"/>
    </row>
    <row r="257" spans="1:3">
      <c r="A257"/>
      <c r="C257"/>
    </row>
    <row r="258" spans="1:3">
      <c r="A258"/>
      <c r="C258"/>
    </row>
    <row r="259" spans="1:3">
      <c r="A259"/>
      <c r="C259"/>
    </row>
    <row r="260" spans="1:3">
      <c r="A260"/>
      <c r="C260"/>
    </row>
    <row r="261" spans="1:3">
      <c r="A261"/>
      <c r="C261"/>
    </row>
    <row r="262" spans="1:3">
      <c r="A262"/>
      <c r="C262"/>
    </row>
    <row r="263" spans="1:3">
      <c r="A263"/>
      <c r="C263"/>
    </row>
    <row r="264" spans="1:3">
      <c r="A264"/>
      <c r="C264"/>
    </row>
    <row r="265" spans="1:3">
      <c r="A265"/>
      <c r="C265"/>
    </row>
    <row r="266" spans="1:3">
      <c r="A266"/>
      <c r="C266"/>
    </row>
    <row r="267" spans="1:3">
      <c r="A267"/>
      <c r="C267"/>
    </row>
    <row r="268" spans="1:3">
      <c r="A268"/>
      <c r="C268"/>
    </row>
    <row r="269" spans="1:3">
      <c r="A269"/>
      <c r="C269"/>
    </row>
    <row r="270" spans="1:3">
      <c r="A270"/>
      <c r="C270"/>
    </row>
    <row r="271" spans="1:3">
      <c r="A271"/>
      <c r="C271"/>
    </row>
    <row r="272" spans="1:3">
      <c r="A272"/>
      <c r="C272"/>
    </row>
    <row r="273" spans="1:3">
      <c r="A273"/>
      <c r="C273"/>
    </row>
    <row r="274" spans="1:3">
      <c r="A274"/>
      <c r="C274"/>
    </row>
    <row r="275" spans="1:3">
      <c r="A275"/>
      <c r="C275"/>
    </row>
    <row r="276" spans="1:3">
      <c r="A276"/>
      <c r="C276"/>
    </row>
    <row r="277" spans="1:3">
      <c r="A277"/>
      <c r="C277"/>
    </row>
    <row r="278" spans="1:3">
      <c r="A278"/>
      <c r="C278"/>
    </row>
    <row r="279" spans="1:3">
      <c r="A279"/>
      <c r="C279"/>
    </row>
    <row r="280" spans="1:3">
      <c r="A280"/>
      <c r="C280"/>
    </row>
    <row r="281" spans="1:3">
      <c r="A281"/>
      <c r="C281"/>
    </row>
    <row r="282" spans="1:3">
      <c r="A282"/>
      <c r="C282"/>
    </row>
    <row r="283" spans="1:3">
      <c r="A283"/>
      <c r="C283"/>
    </row>
    <row r="284" spans="1:3">
      <c r="A284"/>
      <c r="C284"/>
    </row>
    <row r="285" spans="1:3">
      <c r="A285"/>
      <c r="C285"/>
    </row>
    <row r="286" spans="1:3">
      <c r="A286"/>
      <c r="C286"/>
    </row>
    <row r="287" spans="1:3">
      <c r="A287"/>
      <c r="C287"/>
    </row>
    <row r="288" spans="1:3">
      <c r="A288"/>
      <c r="C288"/>
    </row>
    <row r="289" spans="1:3">
      <c r="A289"/>
      <c r="C289"/>
    </row>
    <row r="290" spans="1:3">
      <c r="A290"/>
      <c r="C290"/>
    </row>
    <row r="291" spans="1:3">
      <c r="A291"/>
      <c r="C291"/>
    </row>
    <row r="292" spans="1:3">
      <c r="A292"/>
      <c r="C292"/>
    </row>
    <row r="293" spans="1:3">
      <c r="A293"/>
      <c r="C293"/>
    </row>
    <row r="294" spans="1:3">
      <c r="A294"/>
      <c r="C294"/>
    </row>
    <row r="295" spans="1:3">
      <c r="A295"/>
      <c r="C295"/>
    </row>
    <row r="296" spans="1:3">
      <c r="A296"/>
      <c r="C296"/>
    </row>
    <row r="297" spans="1:3">
      <c r="A297"/>
      <c r="C297"/>
    </row>
    <row r="298" spans="1:3">
      <c r="A298"/>
      <c r="C298"/>
    </row>
    <row r="299" spans="1:3">
      <c r="A299"/>
      <c r="C299"/>
    </row>
    <row r="300" spans="1:3">
      <c r="A300"/>
      <c r="C300"/>
    </row>
    <row r="301" spans="1:3">
      <c r="A301"/>
      <c r="C301"/>
    </row>
    <row r="302" spans="1:3">
      <c r="A302"/>
      <c r="C302"/>
    </row>
    <row r="303" spans="1:3">
      <c r="A303"/>
      <c r="C303"/>
    </row>
    <row r="304" spans="1:3">
      <c r="A304"/>
      <c r="C304"/>
    </row>
    <row r="305" spans="1:3">
      <c r="A305"/>
      <c r="C305"/>
    </row>
    <row r="306" spans="1:3">
      <c r="A306"/>
      <c r="C306"/>
    </row>
    <row r="307" spans="1:3">
      <c r="A307"/>
      <c r="C307"/>
    </row>
    <row r="308" spans="1:3">
      <c r="A308"/>
      <c r="C308"/>
    </row>
    <row r="309" spans="1:3">
      <c r="A309"/>
      <c r="C309"/>
    </row>
    <row r="310" spans="1:3">
      <c r="A310"/>
      <c r="C310"/>
    </row>
    <row r="311" spans="1:3">
      <c r="A311"/>
      <c r="C311"/>
    </row>
    <row r="312" spans="1:3">
      <c r="A312"/>
      <c r="C312"/>
    </row>
    <row r="313" spans="1:3">
      <c r="A313"/>
      <c r="C313"/>
    </row>
    <row r="314" spans="1:3">
      <c r="A314"/>
      <c r="C314"/>
    </row>
    <row r="315" spans="1:3">
      <c r="A315"/>
      <c r="C315"/>
    </row>
    <row r="316" spans="1:3">
      <c r="A316"/>
      <c r="C316"/>
    </row>
    <row r="317" spans="1:3">
      <c r="A317"/>
      <c r="C317"/>
    </row>
    <row r="318" spans="1:3">
      <c r="A318"/>
      <c r="C318"/>
    </row>
    <row r="319" spans="1:3">
      <c r="A319"/>
      <c r="C319"/>
    </row>
    <row r="320" spans="1:3">
      <c r="A320"/>
      <c r="C320"/>
    </row>
    <row r="321" spans="1:3">
      <c r="A321"/>
      <c r="C321"/>
    </row>
    <row r="322" spans="1:3">
      <c r="A322"/>
      <c r="C322"/>
    </row>
    <row r="323" spans="1:3">
      <c r="A323"/>
      <c r="C323"/>
    </row>
    <row r="324" spans="1:3">
      <c r="A324"/>
      <c r="C324"/>
    </row>
    <row r="325" spans="1:3">
      <c r="A325"/>
      <c r="C325"/>
    </row>
    <row r="326" spans="1:3">
      <c r="A326"/>
      <c r="C326"/>
    </row>
    <row r="327" spans="1:3">
      <c r="A327"/>
      <c r="C327"/>
    </row>
    <row r="328" spans="1:3">
      <c r="A328"/>
      <c r="C328"/>
    </row>
    <row r="329" spans="1:3">
      <c r="A329"/>
      <c r="C329"/>
    </row>
    <row r="330" spans="1:3">
      <c r="A330"/>
      <c r="C330"/>
    </row>
    <row r="331" spans="1:3">
      <c r="A331"/>
      <c r="C331"/>
    </row>
    <row r="332" spans="1:3">
      <c r="A332"/>
      <c r="C332"/>
    </row>
    <row r="333" spans="1:3">
      <c r="A333"/>
      <c r="C333"/>
    </row>
    <row r="334" spans="1:3">
      <c r="A334"/>
      <c r="C334"/>
    </row>
    <row r="335" spans="1:3">
      <c r="A335"/>
      <c r="C335"/>
    </row>
    <row r="336" spans="1:3">
      <c r="A336"/>
      <c r="C336"/>
    </row>
    <row r="337" spans="1:3">
      <c r="A337"/>
      <c r="C337"/>
    </row>
    <row r="338" spans="1:3">
      <c r="A338"/>
      <c r="C338"/>
    </row>
    <row r="339" spans="1:3">
      <c r="A339"/>
      <c r="C339"/>
    </row>
    <row r="340" spans="1:3">
      <c r="A340"/>
      <c r="C340"/>
    </row>
    <row r="341" spans="1:3">
      <c r="A341"/>
      <c r="C341"/>
    </row>
    <row r="342" spans="1:3">
      <c r="A342"/>
      <c r="C342"/>
    </row>
    <row r="343" spans="1:3">
      <c r="A343"/>
      <c r="C343"/>
    </row>
    <row r="344" spans="1:3">
      <c r="A344"/>
      <c r="C344"/>
    </row>
    <row r="345" spans="1:3">
      <c r="A345"/>
      <c r="C345"/>
    </row>
    <row r="346" spans="1:3">
      <c r="A346"/>
      <c r="C346"/>
    </row>
    <row r="347" spans="1:3">
      <c r="A347"/>
      <c r="C347"/>
    </row>
    <row r="348" spans="1:3">
      <c r="A348"/>
      <c r="C348"/>
    </row>
    <row r="349" spans="1:3">
      <c r="A349"/>
      <c r="C349"/>
    </row>
    <row r="350" spans="1:3">
      <c r="A350"/>
      <c r="C350"/>
    </row>
    <row r="351" spans="1:3">
      <c r="A351"/>
      <c r="C351"/>
    </row>
    <row r="352" spans="1:3">
      <c r="A352"/>
      <c r="C352"/>
    </row>
    <row r="353" spans="1:3">
      <c r="A353"/>
      <c r="C353"/>
    </row>
    <row r="354" spans="1:3">
      <c r="A354"/>
      <c r="C354"/>
    </row>
    <row r="355" spans="1:3">
      <c r="A355"/>
      <c r="C355"/>
    </row>
    <row r="356" spans="1:3">
      <c r="A356"/>
      <c r="C356"/>
    </row>
    <row r="357" spans="1:3">
      <c r="A357"/>
      <c r="C357"/>
    </row>
    <row r="358" spans="1:3">
      <c r="A358"/>
      <c r="C358"/>
    </row>
    <row r="359" spans="1:3">
      <c r="A359"/>
      <c r="C359"/>
    </row>
    <row r="360" spans="1:3">
      <c r="A360"/>
      <c r="C360"/>
    </row>
    <row r="361" spans="1:3">
      <c r="A361"/>
      <c r="C361"/>
    </row>
    <row r="362" spans="1:3">
      <c r="A362"/>
      <c r="C362"/>
    </row>
    <row r="363" spans="1:3">
      <c r="A363"/>
      <c r="C363"/>
    </row>
    <row r="364" spans="1:3">
      <c r="A364"/>
      <c r="C364"/>
    </row>
    <row r="365" spans="1:3">
      <c r="A365"/>
      <c r="C365"/>
    </row>
    <row r="366" spans="1:3">
      <c r="A366"/>
      <c r="C366"/>
    </row>
    <row r="367" spans="1:3">
      <c r="A367"/>
      <c r="C367"/>
    </row>
    <row r="368" spans="1:3">
      <c r="A368"/>
      <c r="C368"/>
    </row>
    <row r="369" spans="1:3">
      <c r="A369"/>
      <c r="C369"/>
    </row>
    <row r="370" spans="1:3">
      <c r="A370"/>
      <c r="C370"/>
    </row>
    <row r="371" spans="1:3">
      <c r="A371"/>
      <c r="C371"/>
    </row>
    <row r="372" spans="1:3">
      <c r="A372"/>
      <c r="C372"/>
    </row>
    <row r="373" spans="1:3">
      <c r="A373"/>
      <c r="C373"/>
    </row>
    <row r="374" spans="1:3">
      <c r="A374"/>
      <c r="C374"/>
    </row>
    <row r="375" spans="1:3">
      <c r="A375"/>
      <c r="C375"/>
    </row>
    <row r="376" spans="1:3">
      <c r="A376"/>
      <c r="C376"/>
    </row>
    <row r="377" spans="1:3">
      <c r="A377"/>
      <c r="C377"/>
    </row>
    <row r="378" spans="1:3">
      <c r="A378"/>
      <c r="C378"/>
    </row>
    <row r="379" spans="1:3">
      <c r="A379"/>
      <c r="C379"/>
    </row>
    <row r="380" spans="1:3">
      <c r="A380"/>
      <c r="C380"/>
    </row>
    <row r="381" spans="1:3">
      <c r="A381"/>
      <c r="C381"/>
    </row>
    <row r="382" spans="1:3">
      <c r="A382"/>
      <c r="C382"/>
    </row>
    <row r="383" spans="1:3">
      <c r="A383"/>
      <c r="C383"/>
    </row>
    <row r="384" spans="1:3">
      <c r="A384"/>
      <c r="C384"/>
    </row>
    <row r="385" spans="1:3">
      <c r="A385"/>
      <c r="C385"/>
    </row>
    <row r="386" spans="1:3">
      <c r="A386"/>
      <c r="C386"/>
    </row>
    <row r="387" spans="1:3">
      <c r="A387"/>
      <c r="C387"/>
    </row>
    <row r="388" spans="1:3">
      <c r="A388"/>
      <c r="C388"/>
    </row>
    <row r="389" spans="1:3">
      <c r="A389"/>
      <c r="C389"/>
    </row>
    <row r="390" spans="1:3">
      <c r="A390"/>
      <c r="C390"/>
    </row>
    <row r="391" spans="1:3">
      <c r="A391"/>
      <c r="C391"/>
    </row>
    <row r="392" spans="1:3">
      <c r="A392"/>
      <c r="C392"/>
    </row>
    <row r="393" spans="1:3">
      <c r="A393"/>
      <c r="C393"/>
    </row>
    <row r="394" spans="1:3">
      <c r="A394"/>
      <c r="C394"/>
    </row>
    <row r="395" spans="1:3">
      <c r="A395"/>
      <c r="C395"/>
    </row>
    <row r="396" spans="1:3">
      <c r="A396"/>
      <c r="C396"/>
    </row>
    <row r="397" spans="1:3">
      <c r="A397"/>
      <c r="C397"/>
    </row>
    <row r="398" spans="1:3">
      <c r="A398"/>
      <c r="C398"/>
    </row>
    <row r="399" spans="1:3">
      <c r="A399"/>
      <c r="C399"/>
    </row>
    <row r="400" spans="1:3">
      <c r="A400"/>
      <c r="C400"/>
    </row>
    <row r="401" spans="1:3">
      <c r="A401"/>
      <c r="C401"/>
    </row>
    <row r="402" spans="1:3">
      <c r="A402"/>
      <c r="C402"/>
    </row>
    <row r="403" spans="1:3">
      <c r="A403"/>
      <c r="C403"/>
    </row>
    <row r="404" spans="1:3">
      <c r="A404"/>
      <c r="C404"/>
    </row>
    <row r="405" spans="1:3">
      <c r="A405"/>
      <c r="C405"/>
    </row>
    <row r="406" spans="1:3">
      <c r="A406"/>
      <c r="C406"/>
    </row>
    <row r="407" spans="1:3">
      <c r="A407"/>
      <c r="C407"/>
    </row>
    <row r="408" spans="1:3">
      <c r="A408"/>
      <c r="C408"/>
    </row>
    <row r="409" spans="1:3">
      <c r="A409"/>
      <c r="C409"/>
    </row>
    <row r="410" spans="1:3">
      <c r="A410"/>
      <c r="C410"/>
    </row>
    <row r="411" spans="1:3">
      <c r="A411"/>
      <c r="C411"/>
    </row>
    <row r="412" spans="1:3">
      <c r="A412"/>
      <c r="C412"/>
    </row>
    <row r="413" spans="1:3">
      <c r="A413"/>
      <c r="C413"/>
    </row>
    <row r="414" spans="1:3">
      <c r="A414"/>
      <c r="C414"/>
    </row>
    <row r="415" spans="1:3">
      <c r="A415"/>
      <c r="C415"/>
    </row>
    <row r="416" spans="1:3">
      <c r="A416"/>
      <c r="C416"/>
    </row>
    <row r="417" spans="1:3">
      <c r="A417"/>
      <c r="C417"/>
    </row>
    <row r="418" spans="1:3">
      <c r="A418"/>
      <c r="C418"/>
    </row>
    <row r="419" spans="1:3">
      <c r="A419"/>
      <c r="C419"/>
    </row>
    <row r="420" spans="1:3">
      <c r="A420"/>
      <c r="C420"/>
    </row>
    <row r="421" spans="1:3">
      <c r="A421"/>
      <c r="C421"/>
    </row>
    <row r="422" spans="1:3">
      <c r="A422"/>
      <c r="C422"/>
    </row>
    <row r="423" spans="1:3">
      <c r="A423"/>
      <c r="C423"/>
    </row>
    <row r="424" spans="1:3">
      <c r="A424"/>
      <c r="C424"/>
    </row>
    <row r="425" spans="1:3">
      <c r="A425"/>
      <c r="C425"/>
    </row>
    <row r="426" spans="1:3">
      <c r="A426"/>
      <c r="C426"/>
    </row>
    <row r="427" spans="1:3">
      <c r="A427"/>
      <c r="C427"/>
    </row>
    <row r="428" spans="1:3">
      <c r="A428"/>
      <c r="C428"/>
    </row>
    <row r="429" spans="1:3">
      <c r="A429"/>
      <c r="C429"/>
    </row>
    <row r="430" spans="1:3">
      <c r="A430"/>
      <c r="C430"/>
    </row>
    <row r="431" spans="1:3">
      <c r="A431"/>
      <c r="C431"/>
    </row>
    <row r="432" spans="1:3">
      <c r="A432"/>
      <c r="C432"/>
    </row>
    <row r="433" spans="1:3">
      <c r="A433"/>
      <c r="C433"/>
    </row>
    <row r="434" spans="1:3">
      <c r="A434"/>
      <c r="C434"/>
    </row>
    <row r="435" spans="1:3">
      <c r="A435"/>
      <c r="C435"/>
    </row>
    <row r="436" spans="1:3">
      <c r="A436"/>
      <c r="C436"/>
    </row>
    <row r="437" spans="1:3">
      <c r="A437"/>
      <c r="C437"/>
    </row>
    <row r="438" spans="1:3">
      <c r="A438"/>
      <c r="C438"/>
    </row>
    <row r="439" spans="1:3">
      <c r="A439"/>
      <c r="C439"/>
    </row>
    <row r="440" spans="1:3">
      <c r="A440"/>
      <c r="C440"/>
    </row>
    <row r="441" spans="1:3">
      <c r="A441"/>
      <c r="C441"/>
    </row>
    <row r="442" spans="1:3">
      <c r="A442"/>
      <c r="C442"/>
    </row>
    <row r="443" spans="1:3">
      <c r="A443"/>
      <c r="C443"/>
    </row>
    <row r="444" spans="1:3">
      <c r="A444"/>
      <c r="C444"/>
    </row>
    <row r="445" spans="1:3">
      <c r="A445"/>
      <c r="C445"/>
    </row>
    <row r="446" spans="1:3">
      <c r="A446"/>
      <c r="C446"/>
    </row>
    <row r="447" spans="1:3">
      <c r="A447"/>
      <c r="C447"/>
    </row>
    <row r="448" spans="1:3">
      <c r="A448"/>
      <c r="C448"/>
    </row>
    <row r="449" spans="1:3">
      <c r="A449"/>
      <c r="C449"/>
    </row>
    <row r="450" spans="1:3">
      <c r="A450"/>
      <c r="C450"/>
    </row>
    <row r="451" spans="1:3">
      <c r="A451"/>
      <c r="C451"/>
    </row>
    <row r="452" spans="1:3">
      <c r="A452"/>
      <c r="C452"/>
    </row>
    <row r="453" spans="1:3">
      <c r="A453"/>
      <c r="C453"/>
    </row>
    <row r="454" spans="1:3">
      <c r="A454"/>
      <c r="C454"/>
    </row>
    <row r="455" spans="1:3">
      <c r="A455"/>
      <c r="C455"/>
    </row>
    <row r="456" spans="1:3">
      <c r="A456"/>
      <c r="C456"/>
    </row>
    <row r="457" spans="1:3">
      <c r="A457"/>
      <c r="C457"/>
    </row>
    <row r="458" spans="1:3">
      <c r="A458"/>
      <c r="C458"/>
    </row>
    <row r="459" spans="1:3">
      <c r="A459"/>
      <c r="C459"/>
    </row>
    <row r="460" spans="1:3">
      <c r="A460"/>
      <c r="C460"/>
    </row>
    <row r="461" spans="1:3">
      <c r="A461"/>
      <c r="C461"/>
    </row>
    <row r="462" spans="1:3">
      <c r="A462"/>
      <c r="C462"/>
    </row>
    <row r="463" spans="1:3">
      <c r="A463"/>
      <c r="C463"/>
    </row>
    <row r="464" spans="1:3">
      <c r="A464"/>
      <c r="C464"/>
    </row>
    <row r="465" spans="1:3">
      <c r="A465"/>
      <c r="C465"/>
    </row>
    <row r="466" spans="1:3">
      <c r="A466"/>
      <c r="C466"/>
    </row>
    <row r="467" spans="1:3">
      <c r="A467"/>
      <c r="C467"/>
    </row>
    <row r="468" spans="1:3">
      <c r="A468"/>
      <c r="C468"/>
    </row>
    <row r="469" spans="1:3">
      <c r="A469"/>
      <c r="C469"/>
    </row>
    <row r="470" spans="1:3">
      <c r="A470"/>
      <c r="C470"/>
    </row>
    <row r="471" spans="1:3">
      <c r="A471"/>
      <c r="C471"/>
    </row>
    <row r="472" spans="1:3">
      <c r="A472"/>
      <c r="C472"/>
    </row>
    <row r="473" spans="1:3">
      <c r="A473"/>
      <c r="C473"/>
    </row>
    <row r="474" spans="1:3">
      <c r="A474"/>
      <c r="C474"/>
    </row>
    <row r="475" spans="1:3">
      <c r="A475"/>
      <c r="C475"/>
    </row>
    <row r="476" spans="1:3">
      <c r="A476"/>
      <c r="C476"/>
    </row>
    <row r="477" spans="1:3">
      <c r="A477"/>
      <c r="C477"/>
    </row>
    <row r="478" spans="1:3">
      <c r="A478"/>
      <c r="C478"/>
    </row>
    <row r="479" spans="1:3">
      <c r="A479"/>
      <c r="C479"/>
    </row>
    <row r="480" spans="1:3">
      <c r="A480"/>
      <c r="C480"/>
    </row>
    <row r="481" spans="1:3">
      <c r="A481"/>
      <c r="C481"/>
    </row>
    <row r="482" spans="1:3">
      <c r="A482"/>
      <c r="C482"/>
    </row>
    <row r="483" spans="1:3">
      <c r="A483"/>
      <c r="C483"/>
    </row>
    <row r="484" spans="1:3">
      <c r="A484"/>
      <c r="C484"/>
    </row>
    <row r="485" spans="1:3">
      <c r="A485"/>
      <c r="C485"/>
    </row>
    <row r="486" spans="1:3">
      <c r="A486"/>
      <c r="C486"/>
    </row>
    <row r="487" spans="1:3">
      <c r="A487"/>
      <c r="C487"/>
    </row>
    <row r="488" spans="1:3">
      <c r="A488"/>
      <c r="C488"/>
    </row>
    <row r="489" spans="1:3">
      <c r="A489"/>
      <c r="C489"/>
    </row>
    <row r="490" spans="1:3">
      <c r="A490"/>
      <c r="C490"/>
    </row>
    <row r="491" spans="1:3">
      <c r="A491"/>
      <c r="C491"/>
    </row>
    <row r="492" spans="1:3">
      <c r="A492"/>
      <c r="C492"/>
    </row>
    <row r="493" spans="1:3">
      <c r="C493"/>
    </row>
    <row r="494" spans="1:3">
      <c r="C494"/>
    </row>
    <row r="495" spans="1:3">
      <c r="C495"/>
    </row>
    <row r="496" spans="1:3">
      <c r="C496"/>
    </row>
    <row r="497" spans="3:3">
      <c r="C497"/>
    </row>
    <row r="498" spans="3:3">
      <c r="C498"/>
    </row>
    <row r="499" spans="3:3">
      <c r="C499"/>
    </row>
    <row r="500" spans="3:3">
      <c r="C500"/>
    </row>
    <row r="501" spans="3:3">
      <c r="C501"/>
    </row>
    <row r="502" spans="3:3">
      <c r="C502"/>
    </row>
    <row r="503" spans="3:3">
      <c r="C503"/>
    </row>
    <row r="504" spans="3:3">
      <c r="C504"/>
    </row>
    <row r="505" spans="3:3">
      <c r="C505"/>
    </row>
    <row r="506" spans="3:3">
      <c r="C506"/>
    </row>
    <row r="507" spans="3:3">
      <c r="C507"/>
    </row>
    <row r="508" spans="3:3">
      <c r="C508"/>
    </row>
    <row r="509" spans="3:3">
      <c r="C509"/>
    </row>
    <row r="510" spans="3:3">
      <c r="C510"/>
    </row>
    <row r="511" spans="3:3">
      <c r="C511"/>
    </row>
    <row r="512" spans="3:3">
      <c r="C512"/>
    </row>
    <row r="513" spans="3:3">
      <c r="C513"/>
    </row>
    <row r="514" spans="3:3">
      <c r="C514"/>
    </row>
    <row r="515" spans="3:3">
      <c r="C515"/>
    </row>
    <row r="516" spans="3:3">
      <c r="C516"/>
    </row>
    <row r="517" spans="3:3">
      <c r="C517"/>
    </row>
    <row r="518" spans="3:3">
      <c r="C518"/>
    </row>
    <row r="519" spans="3:3">
      <c r="C519"/>
    </row>
    <row r="520" spans="3:3">
      <c r="C520"/>
    </row>
    <row r="521" spans="3:3">
      <c r="C521"/>
    </row>
    <row r="522" spans="3:3">
      <c r="C522"/>
    </row>
    <row r="523" spans="3:3">
      <c r="C523"/>
    </row>
    <row r="524" spans="3:3">
      <c r="C524"/>
    </row>
    <row r="525" spans="3:3">
      <c r="C525"/>
    </row>
    <row r="526" spans="3:3">
      <c r="C526"/>
    </row>
    <row r="527" spans="3:3">
      <c r="C527"/>
    </row>
    <row r="528" spans="3:3">
      <c r="C528"/>
    </row>
    <row r="529" spans="3:3">
      <c r="C529"/>
    </row>
    <row r="530" spans="3:3">
      <c r="C530"/>
    </row>
    <row r="531" spans="3:3">
      <c r="C531"/>
    </row>
    <row r="532" spans="3:3">
      <c r="C532"/>
    </row>
    <row r="533" spans="3:3">
      <c r="C533"/>
    </row>
    <row r="534" spans="3:3">
      <c r="C534"/>
    </row>
    <row r="535" spans="3:3">
      <c r="C535"/>
    </row>
    <row r="536" spans="3:3">
      <c r="C536"/>
    </row>
    <row r="537" spans="3:3">
      <c r="C537"/>
    </row>
    <row r="538" spans="3:3">
      <c r="C538"/>
    </row>
    <row r="539" spans="3:3">
      <c r="C539"/>
    </row>
    <row r="540" spans="3:3">
      <c r="C540"/>
    </row>
    <row r="541" spans="3:3">
      <c r="C541"/>
    </row>
    <row r="542" spans="3:3">
      <c r="C542"/>
    </row>
    <row r="543" spans="3:3">
      <c r="C543"/>
    </row>
    <row r="544" spans="3:3">
      <c r="C544"/>
    </row>
    <row r="545" spans="3:3">
      <c r="C545"/>
    </row>
    <row r="546" spans="3:3">
      <c r="C546"/>
    </row>
    <row r="547" spans="3:3">
      <c r="C547"/>
    </row>
    <row r="548" spans="3:3">
      <c r="C548"/>
    </row>
    <row r="549" spans="3:3">
      <c r="C549"/>
    </row>
    <row r="550" spans="3:3">
      <c r="C550"/>
    </row>
    <row r="551" spans="3:3">
      <c r="C551"/>
    </row>
    <row r="552" spans="3:3">
      <c r="C552"/>
    </row>
    <row r="553" spans="3:3">
      <c r="C553"/>
    </row>
    <row r="554" spans="3:3">
      <c r="C554"/>
    </row>
    <row r="555" spans="3:3">
      <c r="C555"/>
    </row>
    <row r="556" spans="3:3">
      <c r="C556"/>
    </row>
    <row r="557" spans="3:3">
      <c r="C557"/>
    </row>
    <row r="558" spans="3:3">
      <c r="C558"/>
    </row>
    <row r="559" spans="3:3">
      <c r="C559"/>
    </row>
    <row r="560" spans="3:3">
      <c r="C560"/>
    </row>
    <row r="561" spans="3:3">
      <c r="C561"/>
    </row>
    <row r="562" spans="3:3">
      <c r="C562"/>
    </row>
    <row r="563" spans="3:3">
      <c r="C563"/>
    </row>
    <row r="564" spans="3:3">
      <c r="C564"/>
    </row>
    <row r="565" spans="3:3">
      <c r="C565"/>
    </row>
    <row r="566" spans="3:3">
      <c r="C566"/>
    </row>
    <row r="567" spans="3:3">
      <c r="C567"/>
    </row>
    <row r="568" spans="3:3">
      <c r="C568"/>
    </row>
    <row r="569" spans="3:3">
      <c r="C569"/>
    </row>
    <row r="570" spans="3:3">
      <c r="C570"/>
    </row>
    <row r="571" spans="3:3">
      <c r="C571"/>
    </row>
    <row r="572" spans="3:3">
      <c r="C572"/>
    </row>
    <row r="573" spans="3:3">
      <c r="C573"/>
    </row>
    <row r="574" spans="3:3">
      <c r="C574"/>
    </row>
    <row r="575" spans="3:3">
      <c r="C575"/>
    </row>
    <row r="576" spans="3:3">
      <c r="C576"/>
    </row>
    <row r="577" spans="3:3">
      <c r="C577"/>
    </row>
    <row r="578" spans="3:3">
      <c r="C578"/>
    </row>
    <row r="579" spans="3:3">
      <c r="C579"/>
    </row>
    <row r="580" spans="3:3">
      <c r="C580"/>
    </row>
    <row r="581" spans="3:3">
      <c r="C581"/>
    </row>
    <row r="582" spans="3:3">
      <c r="C582"/>
    </row>
    <row r="583" spans="3:3">
      <c r="C583"/>
    </row>
    <row r="584" spans="3:3">
      <c r="C584"/>
    </row>
    <row r="585" spans="3:3">
      <c r="C585"/>
    </row>
    <row r="586" spans="3:3">
      <c r="C586"/>
    </row>
    <row r="587" spans="3:3">
      <c r="C587"/>
    </row>
    <row r="588" spans="3:3">
      <c r="C588"/>
    </row>
    <row r="589" spans="3:3">
      <c r="C589"/>
    </row>
    <row r="590" spans="3:3">
      <c r="C590"/>
    </row>
    <row r="591" spans="3:3">
      <c r="C591"/>
    </row>
  </sheetData>
  <autoFilter ref="A4:Q42"/>
  <sortState ref="A5:L41">
    <sortCondition ref="D5:D41"/>
    <sortCondition ref="B5:B4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7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82" zoomScaleNormal="100" zoomScaleSheetLayoutView="82" workbookViewId="0">
      <selection activeCell="A2" sqref="A2"/>
    </sheetView>
  </sheetViews>
  <sheetFormatPr defaultRowHeight="12.75"/>
  <cols>
    <col min="1" max="1" width="9.140625" style="95"/>
    <col min="2" max="2" width="47.5703125" style="95" customWidth="1"/>
    <col min="3" max="3" width="14.7109375" style="95" bestFit="1" customWidth="1"/>
    <col min="4" max="4" width="12.5703125" style="95" customWidth="1"/>
    <col min="5" max="5" width="29.5703125" style="95" customWidth="1"/>
    <col min="6" max="6" width="10.140625" style="95" customWidth="1"/>
    <col min="7" max="7" width="12.140625" style="95" customWidth="1"/>
    <col min="8" max="8" width="18" style="95" customWidth="1"/>
    <col min="9" max="9" width="16.85546875" style="95" customWidth="1"/>
    <col min="10" max="10" width="13.140625" style="95" customWidth="1"/>
    <col min="11" max="16384" width="9.140625" style="95"/>
  </cols>
  <sheetData>
    <row r="1" spans="1:10" ht="26.25">
      <c r="A1" s="291" t="s">
        <v>1636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ht="30" customHeight="1">
      <c r="A2" s="115" t="s">
        <v>156</v>
      </c>
      <c r="B2" s="115" t="s">
        <v>56</v>
      </c>
      <c r="C2" s="115" t="s">
        <v>157</v>
      </c>
      <c r="D2" s="115" t="s">
        <v>158</v>
      </c>
      <c r="E2" s="115" t="s">
        <v>63</v>
      </c>
      <c r="F2" s="115" t="s">
        <v>159</v>
      </c>
      <c r="G2" s="115" t="s">
        <v>160</v>
      </c>
      <c r="H2" s="115" t="s">
        <v>24</v>
      </c>
      <c r="I2" s="115" t="s">
        <v>64</v>
      </c>
      <c r="J2" s="115" t="s">
        <v>138</v>
      </c>
    </row>
    <row r="3" spans="1:10" ht="15">
      <c r="A3" s="56"/>
      <c r="B3" s="56"/>
      <c r="C3" s="177"/>
      <c r="D3" s="177"/>
      <c r="E3" s="56"/>
      <c r="F3" s="56"/>
      <c r="G3" s="142"/>
      <c r="H3" s="142"/>
      <c r="I3" s="56"/>
      <c r="J3" s="56"/>
    </row>
    <row r="4" spans="1:10">
      <c r="A4" s="106"/>
      <c r="B4" s="106"/>
      <c r="C4" s="106"/>
      <c r="D4" s="106"/>
      <c r="E4" s="106"/>
      <c r="F4" s="106"/>
      <c r="G4" s="116"/>
      <c r="H4" s="116"/>
      <c r="I4" s="117"/>
      <c r="J4" s="106"/>
    </row>
    <row r="5" spans="1:10">
      <c r="A5" s="106"/>
      <c r="B5" s="106"/>
      <c r="C5" s="106"/>
      <c r="D5" s="106"/>
      <c r="E5" s="106"/>
      <c r="F5" s="106"/>
      <c r="G5" s="106"/>
      <c r="H5" s="118">
        <f>SUBTOTAL(9,H3:H4)</f>
        <v>0</v>
      </c>
      <c r="I5" s="106"/>
      <c r="J5" s="106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8"/>
  <sheetViews>
    <sheetView view="pageBreakPreview" zoomScale="115" zoomScaleNormal="100" zoomScaleSheetLayoutView="115" workbookViewId="0">
      <selection activeCell="A3" sqref="A3"/>
    </sheetView>
  </sheetViews>
  <sheetFormatPr defaultColWidth="63.140625" defaultRowHeight="12"/>
  <cols>
    <col min="1" max="1" width="63.140625" style="61"/>
    <col min="2" max="2" width="25.28515625" style="11" customWidth="1"/>
    <col min="3" max="3" width="15.5703125" style="10" customWidth="1"/>
    <col min="4" max="16384" width="63.140625" style="10"/>
  </cols>
  <sheetData>
    <row r="1" spans="1:3">
      <c r="B1" s="25" t="s">
        <v>7</v>
      </c>
    </row>
    <row r="3" spans="1:3" s="54" customFormat="1" ht="15.75">
      <c r="A3" s="1" t="s">
        <v>5</v>
      </c>
      <c r="B3" s="53"/>
    </row>
    <row r="4" spans="1:3" s="54" customFormat="1" ht="15.75">
      <c r="A4" s="9" t="s">
        <v>873</v>
      </c>
      <c r="B4" s="53"/>
    </row>
    <row r="5" spans="1:3">
      <c r="A5" s="62"/>
      <c r="B5" s="26"/>
      <c r="C5" s="10" t="s">
        <v>874</v>
      </c>
    </row>
    <row r="6" spans="1:3">
      <c r="A6" s="89" t="s">
        <v>1</v>
      </c>
      <c r="B6" s="90" t="s">
        <v>2</v>
      </c>
    </row>
    <row r="7" spans="1:3" ht="22.5">
      <c r="A7" s="241" t="s">
        <v>875</v>
      </c>
      <c r="B7" s="243">
        <v>71859304</v>
      </c>
      <c r="C7" s="10" t="s">
        <v>57</v>
      </c>
    </row>
    <row r="8" spans="1:3">
      <c r="A8" s="242" t="s">
        <v>876</v>
      </c>
      <c r="B8" s="244">
        <v>17964888</v>
      </c>
    </row>
    <row r="9" spans="1:3">
      <c r="A9" s="242" t="s">
        <v>877</v>
      </c>
      <c r="B9" s="244">
        <v>17964808</v>
      </c>
    </row>
    <row r="10" spans="1:3">
      <c r="A10" s="242" t="s">
        <v>878</v>
      </c>
      <c r="B10" s="244">
        <v>17964800</v>
      </c>
    </row>
    <row r="11" spans="1:3">
      <c r="A11" s="242" t="s">
        <v>879</v>
      </c>
      <c r="B11" s="244">
        <v>17964808</v>
      </c>
    </row>
    <row r="12" spans="1:3">
      <c r="A12" s="241" t="s">
        <v>880</v>
      </c>
      <c r="B12" s="243">
        <v>71120220</v>
      </c>
    </row>
    <row r="13" spans="1:3">
      <c r="A13" s="242" t="s">
        <v>881</v>
      </c>
      <c r="B13" s="244">
        <v>71120220</v>
      </c>
    </row>
    <row r="14" spans="1:3">
      <c r="A14" s="241" t="s">
        <v>882</v>
      </c>
      <c r="B14" s="243">
        <v>426720000</v>
      </c>
    </row>
    <row r="15" spans="1:3">
      <c r="A15" s="242" t="s">
        <v>883</v>
      </c>
      <c r="B15" s="244">
        <v>426720000</v>
      </c>
    </row>
    <row r="16" spans="1:3">
      <c r="A16" s="241" t="s">
        <v>884</v>
      </c>
      <c r="B16" s="243">
        <v>22456000</v>
      </c>
    </row>
    <row r="17" spans="1:2">
      <c r="A17" s="242" t="s">
        <v>885</v>
      </c>
      <c r="B17" s="244">
        <v>22456000</v>
      </c>
    </row>
    <row r="18" spans="1:2">
      <c r="A18" s="241" t="s">
        <v>886</v>
      </c>
      <c r="B18" s="243">
        <v>269472000</v>
      </c>
    </row>
    <row r="19" spans="1:2">
      <c r="A19" s="242" t="s">
        <v>887</v>
      </c>
      <c r="B19" s="244">
        <v>134736000</v>
      </c>
    </row>
    <row r="20" spans="1:2">
      <c r="A20" s="242" t="s">
        <v>888</v>
      </c>
      <c r="B20" s="244">
        <v>134736000</v>
      </c>
    </row>
    <row r="21" spans="1:2">
      <c r="A21" s="241" t="s">
        <v>889</v>
      </c>
      <c r="B21" s="243">
        <v>224587000</v>
      </c>
    </row>
    <row r="22" spans="1:2">
      <c r="A22" s="242" t="s">
        <v>890</v>
      </c>
      <c r="B22" s="244">
        <v>44920000</v>
      </c>
    </row>
    <row r="23" spans="1:2">
      <c r="A23" s="242" t="s">
        <v>891</v>
      </c>
      <c r="B23" s="244">
        <v>44915000</v>
      </c>
    </row>
    <row r="24" spans="1:2">
      <c r="A24" s="242" t="s">
        <v>892</v>
      </c>
      <c r="B24" s="244">
        <v>44912000</v>
      </c>
    </row>
    <row r="25" spans="1:2">
      <c r="A25" s="242" t="s">
        <v>893</v>
      </c>
      <c r="B25" s="244">
        <v>44920000</v>
      </c>
    </row>
    <row r="26" spans="1:2">
      <c r="A26" s="242" t="s">
        <v>894</v>
      </c>
      <c r="B26" s="244">
        <v>44920000</v>
      </c>
    </row>
    <row r="27" spans="1:2" ht="22.5">
      <c r="A27" s="241" t="s">
        <v>895</v>
      </c>
      <c r="B27" s="243">
        <v>4491201</v>
      </c>
    </row>
    <row r="28" spans="1:2">
      <c r="A28" s="242" t="s">
        <v>896</v>
      </c>
      <c r="B28" s="244">
        <v>4491201</v>
      </c>
    </row>
    <row r="29" spans="1:2">
      <c r="A29" s="241" t="s">
        <v>897</v>
      </c>
      <c r="B29" s="243">
        <v>53520000</v>
      </c>
    </row>
    <row r="30" spans="1:2">
      <c r="A30" s="242" t="s">
        <v>898</v>
      </c>
      <c r="B30" s="244">
        <v>17780000</v>
      </c>
    </row>
    <row r="31" spans="1:2">
      <c r="A31" s="242" t="s">
        <v>899</v>
      </c>
      <c r="B31" s="244">
        <v>17960000</v>
      </c>
    </row>
    <row r="32" spans="1:2">
      <c r="A32" s="242" t="s">
        <v>900</v>
      </c>
      <c r="B32" s="244">
        <v>17780000</v>
      </c>
    </row>
    <row r="33" spans="1:2">
      <c r="A33" s="241" t="s">
        <v>901</v>
      </c>
      <c r="B33" s="243">
        <v>177827650</v>
      </c>
    </row>
    <row r="34" spans="1:2">
      <c r="A34" s="242" t="s">
        <v>902</v>
      </c>
      <c r="B34" s="244">
        <v>35580100</v>
      </c>
    </row>
    <row r="35" spans="1:2">
      <c r="A35" s="242" t="s">
        <v>903</v>
      </c>
      <c r="B35" s="244">
        <v>35560800</v>
      </c>
    </row>
    <row r="36" spans="1:2">
      <c r="A36" s="242" t="s">
        <v>904</v>
      </c>
      <c r="B36" s="244">
        <v>35566550</v>
      </c>
    </row>
    <row r="37" spans="1:2">
      <c r="A37" s="242" t="s">
        <v>905</v>
      </c>
      <c r="B37" s="244">
        <v>35560100</v>
      </c>
    </row>
    <row r="38" spans="1:2">
      <c r="A38" s="242" t="s">
        <v>906</v>
      </c>
      <c r="B38" s="244">
        <v>35560100</v>
      </c>
    </row>
    <row r="39" spans="1:2">
      <c r="A39" s="241" t="s">
        <v>907</v>
      </c>
      <c r="B39" s="243">
        <v>1066800400</v>
      </c>
    </row>
    <row r="40" spans="1:2">
      <c r="A40" s="242" t="s">
        <v>908</v>
      </c>
      <c r="B40" s="244">
        <v>355600200</v>
      </c>
    </row>
    <row r="41" spans="1:2">
      <c r="A41" s="242" t="s">
        <v>909</v>
      </c>
      <c r="B41" s="244">
        <v>355600100</v>
      </c>
    </row>
    <row r="42" spans="1:2">
      <c r="A42" s="242" t="s">
        <v>910</v>
      </c>
      <c r="B42" s="244">
        <v>355600100</v>
      </c>
    </row>
    <row r="43" spans="1:2">
      <c r="A43" s="241" t="s">
        <v>911</v>
      </c>
      <c r="B43" s="243">
        <v>17964800</v>
      </c>
    </row>
    <row r="44" spans="1:2">
      <c r="A44" s="242" t="s">
        <v>912</v>
      </c>
      <c r="B44" s="244">
        <v>17964800</v>
      </c>
    </row>
    <row r="45" spans="1:2">
      <c r="A45" s="241" t="s">
        <v>913</v>
      </c>
      <c r="B45" s="243">
        <v>3904968258.6900001</v>
      </c>
    </row>
    <row r="46" spans="1:2">
      <c r="A46" s="242" t="s">
        <v>914</v>
      </c>
      <c r="B46" s="244">
        <v>138511520</v>
      </c>
    </row>
    <row r="47" spans="1:2">
      <c r="A47" s="242" t="s">
        <v>915</v>
      </c>
      <c r="B47" s="244">
        <v>176738303.49000001</v>
      </c>
    </row>
    <row r="48" spans="1:2">
      <c r="A48" s="242" t="s">
        <v>916</v>
      </c>
      <c r="B48" s="244">
        <v>32088883.199999999</v>
      </c>
    </row>
    <row r="49" spans="1:2">
      <c r="A49" s="242" t="s">
        <v>917</v>
      </c>
      <c r="B49" s="244">
        <v>1934900000</v>
      </c>
    </row>
    <row r="50" spans="1:2">
      <c r="A50" s="242" t="s">
        <v>918</v>
      </c>
      <c r="B50" s="245"/>
    </row>
    <row r="51" spans="1:2">
      <c r="A51" s="242" t="s">
        <v>919</v>
      </c>
      <c r="B51" s="244">
        <v>27500000</v>
      </c>
    </row>
    <row r="52" spans="1:2">
      <c r="A52" s="242" t="s">
        <v>920</v>
      </c>
      <c r="B52" s="244">
        <v>33000000</v>
      </c>
    </row>
    <row r="53" spans="1:2">
      <c r="A53" s="242" t="s">
        <v>921</v>
      </c>
      <c r="B53" s="244">
        <v>27500000</v>
      </c>
    </row>
    <row r="54" spans="1:2">
      <c r="A54" s="242" t="s">
        <v>922</v>
      </c>
      <c r="B54" s="244">
        <v>11000000</v>
      </c>
    </row>
    <row r="55" spans="1:2">
      <c r="A55" s="242" t="s">
        <v>923</v>
      </c>
      <c r="B55" s="244">
        <v>27500000</v>
      </c>
    </row>
    <row r="56" spans="1:2">
      <c r="A56" s="242" t="s">
        <v>924</v>
      </c>
      <c r="B56" s="244">
        <v>27500000</v>
      </c>
    </row>
    <row r="57" spans="1:2">
      <c r="A57" s="242" t="s">
        <v>925</v>
      </c>
      <c r="B57" s="244">
        <v>33000000</v>
      </c>
    </row>
    <row r="58" spans="1:2">
      <c r="A58" s="242" t="s">
        <v>926</v>
      </c>
      <c r="B58" s="244">
        <v>33000000</v>
      </c>
    </row>
    <row r="59" spans="1:2">
      <c r="A59" s="242" t="s">
        <v>927</v>
      </c>
      <c r="B59" s="244">
        <v>33000000</v>
      </c>
    </row>
    <row r="60" spans="1:2">
      <c r="A60" s="242" t="s">
        <v>928</v>
      </c>
      <c r="B60" s="244">
        <v>27500000</v>
      </c>
    </row>
    <row r="61" spans="1:2">
      <c r="A61" s="242" t="s">
        <v>929</v>
      </c>
      <c r="B61" s="244">
        <v>16500000</v>
      </c>
    </row>
    <row r="62" spans="1:2">
      <c r="A62" s="242" t="s">
        <v>930</v>
      </c>
      <c r="B62" s="244">
        <v>22000000</v>
      </c>
    </row>
    <row r="63" spans="1:2">
      <c r="A63" s="242" t="s">
        <v>931</v>
      </c>
      <c r="B63" s="244">
        <v>33000000</v>
      </c>
    </row>
    <row r="64" spans="1:2">
      <c r="A64" s="242" t="s">
        <v>932</v>
      </c>
      <c r="B64" s="244">
        <v>27500000</v>
      </c>
    </row>
    <row r="65" spans="1:2">
      <c r="A65" s="242" t="s">
        <v>933</v>
      </c>
      <c r="B65" s="244">
        <v>38500000</v>
      </c>
    </row>
    <row r="66" spans="1:2">
      <c r="A66" s="242" t="s">
        <v>934</v>
      </c>
      <c r="B66" s="244">
        <v>38500000</v>
      </c>
    </row>
    <row r="67" spans="1:2">
      <c r="A67" s="242" t="s">
        <v>935</v>
      </c>
      <c r="B67" s="244">
        <v>55000000</v>
      </c>
    </row>
    <row r="68" spans="1:2">
      <c r="A68" s="242" t="s">
        <v>936</v>
      </c>
      <c r="B68" s="244">
        <v>16500000</v>
      </c>
    </row>
    <row r="69" spans="1:2">
      <c r="A69" s="242" t="s">
        <v>937</v>
      </c>
      <c r="B69" s="244">
        <v>27500000</v>
      </c>
    </row>
    <row r="70" spans="1:2">
      <c r="A70" s="242" t="s">
        <v>938</v>
      </c>
      <c r="B70" s="244">
        <v>38500000</v>
      </c>
    </row>
    <row r="71" spans="1:2">
      <c r="A71" s="242" t="s">
        <v>939</v>
      </c>
      <c r="B71" s="244">
        <v>33000000</v>
      </c>
    </row>
    <row r="72" spans="1:2">
      <c r="A72" s="242" t="s">
        <v>940</v>
      </c>
      <c r="B72" s="244">
        <v>5500000</v>
      </c>
    </row>
    <row r="73" spans="1:2">
      <c r="A73" s="242" t="s">
        <v>941</v>
      </c>
      <c r="B73" s="244">
        <v>38500000</v>
      </c>
    </row>
    <row r="74" spans="1:2">
      <c r="A74" s="242" t="s">
        <v>942</v>
      </c>
      <c r="B74" s="244">
        <v>27500000</v>
      </c>
    </row>
    <row r="75" spans="1:2">
      <c r="A75" s="242" t="s">
        <v>943</v>
      </c>
      <c r="B75" s="244">
        <v>33000000</v>
      </c>
    </row>
    <row r="76" spans="1:2">
      <c r="A76" s="242" t="s">
        <v>944</v>
      </c>
      <c r="B76" s="244">
        <v>16500000</v>
      </c>
    </row>
    <row r="77" spans="1:2">
      <c r="A77" s="242" t="s">
        <v>945</v>
      </c>
      <c r="B77" s="244">
        <v>55000000</v>
      </c>
    </row>
    <row r="78" spans="1:2">
      <c r="A78" s="242" t="s">
        <v>946</v>
      </c>
      <c r="B78" s="244">
        <v>38500000</v>
      </c>
    </row>
    <row r="79" spans="1:2">
      <c r="A79" s="242" t="s">
        <v>947</v>
      </c>
      <c r="B79" s="244">
        <v>33000000</v>
      </c>
    </row>
    <row r="80" spans="1:2">
      <c r="A80" s="242" t="s">
        <v>948</v>
      </c>
      <c r="B80" s="244">
        <v>27500000</v>
      </c>
    </row>
    <row r="81" spans="1:2">
      <c r="A81" s="242" t="s">
        <v>949</v>
      </c>
      <c r="B81" s="244">
        <v>27500000</v>
      </c>
    </row>
    <row r="82" spans="1:2">
      <c r="A82" s="242" t="s">
        <v>950</v>
      </c>
      <c r="B82" s="244">
        <v>33000000</v>
      </c>
    </row>
    <row r="83" spans="1:2">
      <c r="A83" s="242" t="s">
        <v>951</v>
      </c>
      <c r="B83" s="244">
        <v>16500000</v>
      </c>
    </row>
    <row r="84" spans="1:2">
      <c r="A84" s="242" t="s">
        <v>952</v>
      </c>
      <c r="B84" s="244">
        <v>33000000</v>
      </c>
    </row>
    <row r="85" spans="1:2">
      <c r="A85" s="242" t="s">
        <v>953</v>
      </c>
      <c r="B85" s="244">
        <v>22000000</v>
      </c>
    </row>
    <row r="86" spans="1:2">
      <c r="A86" s="242" t="s">
        <v>954</v>
      </c>
      <c r="B86" s="244">
        <v>55000000</v>
      </c>
    </row>
    <row r="87" spans="1:2">
      <c r="A87" s="242" t="s">
        <v>955</v>
      </c>
      <c r="B87" s="244">
        <v>33000000</v>
      </c>
    </row>
    <row r="88" spans="1:2">
      <c r="A88" s="242" t="s">
        <v>956</v>
      </c>
      <c r="B88" s="244">
        <v>33000000</v>
      </c>
    </row>
    <row r="89" spans="1:2">
      <c r="A89" s="242" t="s">
        <v>957</v>
      </c>
      <c r="B89" s="244">
        <v>33000000</v>
      </c>
    </row>
    <row r="90" spans="1:2">
      <c r="A90" s="242" t="s">
        <v>958</v>
      </c>
      <c r="B90" s="244">
        <v>16500000</v>
      </c>
    </row>
    <row r="91" spans="1:2">
      <c r="A91" s="242" t="s">
        <v>959</v>
      </c>
      <c r="B91" s="244">
        <v>33000000</v>
      </c>
    </row>
    <row r="92" spans="1:2">
      <c r="A92" s="242" t="s">
        <v>960</v>
      </c>
      <c r="B92" s="244">
        <v>38500000</v>
      </c>
    </row>
    <row r="93" spans="1:2">
      <c r="A93" s="242" t="s">
        <v>961</v>
      </c>
      <c r="B93" s="244">
        <v>22000000</v>
      </c>
    </row>
    <row r="94" spans="1:2">
      <c r="A94" s="242" t="s">
        <v>962</v>
      </c>
      <c r="B94" s="244">
        <v>27500000</v>
      </c>
    </row>
    <row r="95" spans="1:2">
      <c r="A95" s="242" t="s">
        <v>963</v>
      </c>
      <c r="B95" s="244">
        <v>38500000</v>
      </c>
    </row>
    <row r="96" spans="1:2">
      <c r="A96" s="242" t="s">
        <v>964</v>
      </c>
      <c r="B96" s="244">
        <v>38500000</v>
      </c>
    </row>
    <row r="97" spans="1:2">
      <c r="A97" s="242" t="s">
        <v>965</v>
      </c>
      <c r="B97" s="244">
        <v>27500000</v>
      </c>
    </row>
    <row r="98" spans="1:2">
      <c r="A98" s="242" t="s">
        <v>966</v>
      </c>
      <c r="B98" s="244">
        <v>38500000</v>
      </c>
    </row>
    <row r="99" spans="1:2">
      <c r="A99" s="242" t="s">
        <v>967</v>
      </c>
      <c r="B99" s="244">
        <v>22000000</v>
      </c>
    </row>
    <row r="100" spans="1:2">
      <c r="A100" s="242" t="s">
        <v>968</v>
      </c>
      <c r="B100" s="244">
        <v>27500000</v>
      </c>
    </row>
    <row r="101" spans="1:2">
      <c r="A101" s="242" t="s">
        <v>969</v>
      </c>
      <c r="B101" s="244">
        <v>38500000</v>
      </c>
    </row>
    <row r="102" spans="1:2">
      <c r="A102" s="242" t="s">
        <v>970</v>
      </c>
      <c r="B102" s="244">
        <v>38500000</v>
      </c>
    </row>
    <row r="103" spans="1:2">
      <c r="A103" s="242" t="s">
        <v>971</v>
      </c>
      <c r="B103" s="244">
        <v>27729552</v>
      </c>
    </row>
    <row r="104" spans="1:2">
      <c r="A104" s="241" t="s">
        <v>972</v>
      </c>
      <c r="B104" s="243">
        <v>53865200</v>
      </c>
    </row>
    <row r="105" spans="1:2">
      <c r="A105" s="242" t="s">
        <v>973</v>
      </c>
      <c r="B105" s="244">
        <v>35920000</v>
      </c>
    </row>
    <row r="106" spans="1:2">
      <c r="A106" s="242" t="s">
        <v>974</v>
      </c>
      <c r="B106" s="244">
        <v>17945200</v>
      </c>
    </row>
    <row r="107" spans="1:2">
      <c r="A107" s="241" t="s">
        <v>975</v>
      </c>
      <c r="B107" s="243">
        <v>420657321.37</v>
      </c>
    </row>
    <row r="108" spans="1:2">
      <c r="A108" s="242" t="s">
        <v>976</v>
      </c>
      <c r="B108" s="244">
        <v>420657321.37</v>
      </c>
    </row>
    <row r="109" spans="1:2">
      <c r="A109" s="241" t="s">
        <v>283</v>
      </c>
      <c r="B109" s="243">
        <v>18816563764</v>
      </c>
    </row>
    <row r="110" spans="1:2">
      <c r="A110" s="242" t="s">
        <v>977</v>
      </c>
      <c r="B110" s="245"/>
    </row>
    <row r="111" spans="1:2">
      <c r="A111" s="242" t="s">
        <v>978</v>
      </c>
      <c r="B111" s="245"/>
    </row>
    <row r="112" spans="1:2">
      <c r="A112" s="242" t="s">
        <v>979</v>
      </c>
      <c r="B112" s="245"/>
    </row>
    <row r="113" spans="1:2">
      <c r="A113" s="242" t="s">
        <v>980</v>
      </c>
      <c r="B113" s="245"/>
    </row>
    <row r="114" spans="1:2">
      <c r="A114" s="242" t="s">
        <v>981</v>
      </c>
      <c r="B114" s="245"/>
    </row>
    <row r="115" spans="1:2">
      <c r="A115" s="242" t="s">
        <v>982</v>
      </c>
      <c r="B115" s="245"/>
    </row>
    <row r="116" spans="1:2">
      <c r="A116" s="242" t="s">
        <v>983</v>
      </c>
      <c r="B116" s="245"/>
    </row>
    <row r="117" spans="1:2">
      <c r="A117" s="242" t="s">
        <v>984</v>
      </c>
      <c r="B117" s="244">
        <v>1529936996</v>
      </c>
    </row>
    <row r="118" spans="1:2">
      <c r="A118" s="242" t="s">
        <v>985</v>
      </c>
      <c r="B118" s="244">
        <v>1533912604</v>
      </c>
    </row>
    <row r="119" spans="1:2">
      <c r="A119" s="242" t="s">
        <v>986</v>
      </c>
      <c r="B119" s="244">
        <v>1534061956</v>
      </c>
    </row>
    <row r="120" spans="1:2">
      <c r="A120" s="242" t="s">
        <v>987</v>
      </c>
      <c r="B120" s="244">
        <v>1529780532</v>
      </c>
    </row>
    <row r="121" spans="1:2">
      <c r="A121" s="242" t="s">
        <v>988</v>
      </c>
      <c r="B121" s="244">
        <v>1536967208</v>
      </c>
    </row>
    <row r="122" spans="1:2">
      <c r="A122" s="242" t="s">
        <v>989</v>
      </c>
      <c r="B122" s="244">
        <v>1529936996</v>
      </c>
    </row>
    <row r="123" spans="1:2">
      <c r="A123" s="242" t="s">
        <v>990</v>
      </c>
      <c r="B123" s="244">
        <v>1529936996</v>
      </c>
    </row>
    <row r="124" spans="1:2">
      <c r="A124" s="242" t="s">
        <v>991</v>
      </c>
      <c r="B124" s="244">
        <v>1521519944</v>
      </c>
    </row>
    <row r="125" spans="1:2">
      <c r="A125" s="242" t="s">
        <v>992</v>
      </c>
      <c r="B125" s="244">
        <v>1422400000</v>
      </c>
    </row>
    <row r="126" spans="1:2">
      <c r="A126" s="242" t="s">
        <v>993</v>
      </c>
      <c r="B126" s="244">
        <v>116270532</v>
      </c>
    </row>
    <row r="127" spans="1:2">
      <c r="A127" s="242" t="s">
        <v>994</v>
      </c>
      <c r="B127" s="244">
        <v>1564640000</v>
      </c>
    </row>
    <row r="128" spans="1:2">
      <c r="A128" s="242" t="s">
        <v>995</v>
      </c>
      <c r="B128" s="244">
        <v>1564640000</v>
      </c>
    </row>
    <row r="129" spans="1:2">
      <c r="A129" s="242" t="s">
        <v>996</v>
      </c>
      <c r="B129" s="244">
        <v>1902560000</v>
      </c>
    </row>
    <row r="130" spans="1:2">
      <c r="A130" s="241" t="s">
        <v>997</v>
      </c>
      <c r="B130" s="243">
        <v>341376401</v>
      </c>
    </row>
    <row r="131" spans="1:2">
      <c r="A131" s="242" t="s">
        <v>998</v>
      </c>
      <c r="B131" s="244">
        <v>17780000</v>
      </c>
    </row>
    <row r="132" spans="1:2">
      <c r="A132" s="242" t="s">
        <v>999</v>
      </c>
      <c r="B132" s="244">
        <v>24892000</v>
      </c>
    </row>
    <row r="133" spans="1:2">
      <c r="A133" s="242" t="s">
        <v>1000</v>
      </c>
      <c r="B133" s="244">
        <v>24892056</v>
      </c>
    </row>
    <row r="134" spans="1:2">
      <c r="A134" s="242" t="s">
        <v>1001</v>
      </c>
      <c r="B134" s="244">
        <v>24892056</v>
      </c>
    </row>
    <row r="135" spans="1:2">
      <c r="A135" s="242" t="s">
        <v>1002</v>
      </c>
      <c r="B135" s="244">
        <v>28448064</v>
      </c>
    </row>
    <row r="136" spans="1:2">
      <c r="A136" s="242" t="s">
        <v>1003</v>
      </c>
      <c r="B136" s="244">
        <v>28448040</v>
      </c>
    </row>
    <row r="137" spans="1:2">
      <c r="A137" s="242" t="s">
        <v>1004</v>
      </c>
      <c r="B137" s="244">
        <v>28448000</v>
      </c>
    </row>
    <row r="138" spans="1:2">
      <c r="A138" s="242" t="s">
        <v>1005</v>
      </c>
      <c r="B138" s="244">
        <v>35560050</v>
      </c>
    </row>
    <row r="139" spans="1:2">
      <c r="A139" s="242" t="s">
        <v>1006</v>
      </c>
      <c r="B139" s="244">
        <v>32004000</v>
      </c>
    </row>
    <row r="140" spans="1:2">
      <c r="A140" s="242" t="s">
        <v>1007</v>
      </c>
      <c r="B140" s="244">
        <v>32004045</v>
      </c>
    </row>
    <row r="141" spans="1:2">
      <c r="A141" s="242" t="s">
        <v>1008</v>
      </c>
      <c r="B141" s="244">
        <v>32004045</v>
      </c>
    </row>
    <row r="142" spans="1:2">
      <c r="A142" s="242" t="s">
        <v>1009</v>
      </c>
      <c r="B142" s="244">
        <v>32004045</v>
      </c>
    </row>
    <row r="143" spans="1:2">
      <c r="A143" s="241" t="s">
        <v>1010</v>
      </c>
      <c r="B143" s="243">
        <v>3114353056.0999999</v>
      </c>
    </row>
    <row r="144" spans="1:2">
      <c r="A144" s="242" t="s">
        <v>1011</v>
      </c>
      <c r="B144" s="244">
        <v>1560516371.7</v>
      </c>
    </row>
    <row r="145" spans="1:2">
      <c r="A145" s="242" t="s">
        <v>1012</v>
      </c>
      <c r="B145" s="244">
        <v>1553836684.4000001</v>
      </c>
    </row>
    <row r="146" spans="1:2">
      <c r="A146" s="241" t="s">
        <v>1013</v>
      </c>
      <c r="B146" s="243">
        <v>35739120</v>
      </c>
    </row>
    <row r="147" spans="1:2">
      <c r="A147" s="242" t="s">
        <v>1014</v>
      </c>
      <c r="B147" s="244">
        <v>10000</v>
      </c>
    </row>
    <row r="148" spans="1:2">
      <c r="A148" s="242" t="s">
        <v>1015</v>
      </c>
      <c r="B148" s="244">
        <v>35729120</v>
      </c>
    </row>
    <row r="149" spans="1:2" ht="22.5">
      <c r="A149" s="241" t="s">
        <v>1016</v>
      </c>
      <c r="B149" s="243">
        <v>973650</v>
      </c>
    </row>
    <row r="150" spans="1:2">
      <c r="A150" s="242" t="s">
        <v>1017</v>
      </c>
      <c r="B150" s="244">
        <v>973650</v>
      </c>
    </row>
    <row r="151" spans="1:2">
      <c r="A151" s="241" t="s">
        <v>1018</v>
      </c>
      <c r="B151" s="243">
        <v>31438400</v>
      </c>
    </row>
    <row r="152" spans="1:2">
      <c r="A152" s="242" t="s">
        <v>1019</v>
      </c>
      <c r="B152" s="244">
        <v>17964800</v>
      </c>
    </row>
    <row r="153" spans="1:2">
      <c r="A153" s="242" t="s">
        <v>1020</v>
      </c>
      <c r="B153" s="244">
        <v>13473600</v>
      </c>
    </row>
    <row r="154" spans="1:2">
      <c r="A154" s="241" t="s">
        <v>1021</v>
      </c>
      <c r="B154" s="243">
        <v>6406595054.4200001</v>
      </c>
    </row>
    <row r="155" spans="1:2">
      <c r="A155" s="242" t="s">
        <v>1022</v>
      </c>
      <c r="B155" s="245"/>
    </row>
    <row r="156" spans="1:2">
      <c r="A156" s="242" t="s">
        <v>1023</v>
      </c>
      <c r="B156" s="245"/>
    </row>
    <row r="157" spans="1:2">
      <c r="A157" s="242" t="s">
        <v>1024</v>
      </c>
      <c r="B157" s="244">
        <v>1173505410</v>
      </c>
    </row>
    <row r="158" spans="1:2">
      <c r="A158" s="242" t="s">
        <v>1025</v>
      </c>
      <c r="B158" s="244">
        <v>373644122.54000002</v>
      </c>
    </row>
    <row r="159" spans="1:2">
      <c r="A159" s="242" t="s">
        <v>1026</v>
      </c>
      <c r="B159" s="244">
        <v>1551223212</v>
      </c>
    </row>
    <row r="160" spans="1:2">
      <c r="A160" s="242" t="s">
        <v>1027</v>
      </c>
      <c r="B160" s="244">
        <v>547143940</v>
      </c>
    </row>
    <row r="161" spans="1:2">
      <c r="A161" s="242" t="s">
        <v>1028</v>
      </c>
      <c r="B161" s="244">
        <v>620430361.88</v>
      </c>
    </row>
    <row r="162" spans="1:2">
      <c r="A162" s="242" t="s">
        <v>1029</v>
      </c>
      <c r="B162" s="244">
        <v>517081516</v>
      </c>
    </row>
    <row r="163" spans="1:2">
      <c r="A163" s="242" t="s">
        <v>1030</v>
      </c>
      <c r="B163" s="244">
        <v>568960016</v>
      </c>
    </row>
    <row r="164" spans="1:2">
      <c r="A164" s="242" t="s">
        <v>1031</v>
      </c>
      <c r="B164" s="244">
        <v>516412988</v>
      </c>
    </row>
    <row r="165" spans="1:2">
      <c r="A165" s="242" t="s">
        <v>1032</v>
      </c>
      <c r="B165" s="244">
        <v>538193488</v>
      </c>
    </row>
    <row r="166" spans="1:2">
      <c r="A166" s="241" t="s">
        <v>1033</v>
      </c>
      <c r="B166" s="243">
        <v>71480000</v>
      </c>
    </row>
    <row r="167" spans="1:2">
      <c r="A167" s="242" t="s">
        <v>1034</v>
      </c>
      <c r="B167" s="244">
        <v>35920000</v>
      </c>
    </row>
    <row r="168" spans="1:2">
      <c r="A168" s="242" t="s">
        <v>1035</v>
      </c>
      <c r="B168" s="244">
        <v>17780000</v>
      </c>
    </row>
    <row r="169" spans="1:2">
      <c r="A169" s="242" t="s">
        <v>1036</v>
      </c>
      <c r="B169" s="244">
        <v>17780000</v>
      </c>
    </row>
    <row r="170" spans="1:2">
      <c r="A170" s="241" t="s">
        <v>1037</v>
      </c>
      <c r="B170" s="243">
        <v>320040040</v>
      </c>
    </row>
    <row r="171" spans="1:2">
      <c r="A171" s="242" t="s">
        <v>1038</v>
      </c>
      <c r="B171" s="245"/>
    </row>
    <row r="172" spans="1:2">
      <c r="A172" s="242" t="s">
        <v>1039</v>
      </c>
      <c r="B172" s="244">
        <v>142240040</v>
      </c>
    </row>
    <row r="173" spans="1:2">
      <c r="A173" s="242" t="s">
        <v>1040</v>
      </c>
      <c r="B173" s="244">
        <v>177800000</v>
      </c>
    </row>
    <row r="174" spans="1:2">
      <c r="A174" s="241" t="s">
        <v>1041</v>
      </c>
      <c r="B174" s="243">
        <v>3631710034.3399997</v>
      </c>
    </row>
    <row r="175" spans="1:2">
      <c r="A175" s="242" t="s">
        <v>1042</v>
      </c>
      <c r="B175" s="245"/>
    </row>
    <row r="176" spans="1:2">
      <c r="A176" s="242" t="s">
        <v>1043</v>
      </c>
      <c r="B176" s="245"/>
    </row>
    <row r="177" spans="1:2">
      <c r="A177" s="242" t="s">
        <v>1044</v>
      </c>
      <c r="B177" s="245"/>
    </row>
    <row r="178" spans="1:2">
      <c r="A178" s="242" t="s">
        <v>1045</v>
      </c>
      <c r="B178" s="244">
        <v>1169532078.3399999</v>
      </c>
    </row>
    <row r="179" spans="1:2">
      <c r="A179" s="242" t="s">
        <v>1046</v>
      </c>
      <c r="B179" s="244">
        <v>2462177956</v>
      </c>
    </row>
    <row r="180" spans="1:2">
      <c r="A180" s="241" t="s">
        <v>1047</v>
      </c>
      <c r="B180" s="243">
        <v>1686536124</v>
      </c>
    </row>
    <row r="181" spans="1:2">
      <c r="A181" s="242" t="s">
        <v>1048</v>
      </c>
      <c r="B181" s="245"/>
    </row>
    <row r="182" spans="1:2">
      <c r="A182" s="242" t="s">
        <v>1049</v>
      </c>
      <c r="B182" s="244">
        <v>422737280</v>
      </c>
    </row>
    <row r="183" spans="1:2">
      <c r="A183" s="242" t="s">
        <v>1050</v>
      </c>
      <c r="B183" s="244">
        <v>423914316</v>
      </c>
    </row>
    <row r="184" spans="1:2">
      <c r="A184" s="242" t="s">
        <v>1051</v>
      </c>
      <c r="B184" s="244">
        <v>421898064</v>
      </c>
    </row>
    <row r="185" spans="1:2">
      <c r="A185" s="242" t="s">
        <v>1052</v>
      </c>
      <c r="B185" s="244">
        <v>417986464</v>
      </c>
    </row>
    <row r="186" spans="1:2">
      <c r="A186" s="241" t="s">
        <v>1053</v>
      </c>
      <c r="B186" s="243">
        <v>89824020</v>
      </c>
    </row>
    <row r="187" spans="1:2">
      <c r="A187" s="242" t="s">
        <v>1054</v>
      </c>
      <c r="B187" s="244">
        <v>89824020</v>
      </c>
    </row>
    <row r="188" spans="1:2">
      <c r="A188" s="241" t="s">
        <v>1055</v>
      </c>
      <c r="B188" s="243">
        <v>14224000</v>
      </c>
    </row>
    <row r="189" spans="1:2">
      <c r="A189" s="242" t="s">
        <v>1056</v>
      </c>
      <c r="B189" s="244">
        <v>7112000</v>
      </c>
    </row>
    <row r="190" spans="1:2">
      <c r="A190" s="242" t="s">
        <v>1057</v>
      </c>
      <c r="B190" s="244">
        <v>7112000</v>
      </c>
    </row>
    <row r="191" spans="1:2">
      <c r="A191" s="241" t="s">
        <v>321</v>
      </c>
      <c r="B191" s="243">
        <v>78232000</v>
      </c>
    </row>
    <row r="192" spans="1:2">
      <c r="A192" s="242" t="s">
        <v>1058</v>
      </c>
      <c r="B192" s="244">
        <v>21336000</v>
      </c>
    </row>
    <row r="193" spans="1:2">
      <c r="A193" s="242" t="s">
        <v>1059</v>
      </c>
      <c r="B193" s="244">
        <v>14224000</v>
      </c>
    </row>
    <row r="194" spans="1:2">
      <c r="A194" s="242" t="s">
        <v>1060</v>
      </c>
      <c r="B194" s="244">
        <v>42672000</v>
      </c>
    </row>
    <row r="195" spans="1:2">
      <c r="A195" s="241" t="s">
        <v>303</v>
      </c>
      <c r="B195" s="243">
        <v>8984000</v>
      </c>
    </row>
    <row r="196" spans="1:2">
      <c r="A196" s="242" t="s">
        <v>1061</v>
      </c>
      <c r="B196" s="244">
        <v>8984000</v>
      </c>
    </row>
    <row r="197" spans="1:2">
      <c r="A197" s="241" t="s">
        <v>415</v>
      </c>
      <c r="B197" s="243">
        <v>21336000</v>
      </c>
    </row>
    <row r="198" spans="1:2">
      <c r="A198" s="242" t="s">
        <v>1062</v>
      </c>
      <c r="B198" s="244">
        <v>21336000</v>
      </c>
    </row>
    <row r="199" spans="1:2">
      <c r="A199" s="241" t="s">
        <v>1063</v>
      </c>
      <c r="B199" s="243">
        <v>53340015</v>
      </c>
    </row>
    <row r="200" spans="1:2">
      <c r="A200" s="242" t="s">
        <v>1064</v>
      </c>
      <c r="B200" s="244">
        <v>53340015</v>
      </c>
    </row>
    <row r="201" spans="1:2">
      <c r="A201" s="241" t="s">
        <v>1065</v>
      </c>
      <c r="B201" s="243">
        <v>285423400</v>
      </c>
    </row>
    <row r="202" spans="1:2">
      <c r="A202" s="242" t="s">
        <v>1066</v>
      </c>
      <c r="B202" s="244">
        <v>89150000</v>
      </c>
    </row>
    <row r="203" spans="1:2">
      <c r="A203" s="242" t="s">
        <v>1067</v>
      </c>
      <c r="B203" s="244">
        <v>35890400</v>
      </c>
    </row>
    <row r="204" spans="1:2">
      <c r="A204" s="242" t="s">
        <v>1068</v>
      </c>
      <c r="B204" s="244">
        <v>53700000</v>
      </c>
    </row>
    <row r="205" spans="1:2">
      <c r="A205" s="242" t="s">
        <v>1069</v>
      </c>
      <c r="B205" s="244">
        <v>106683000</v>
      </c>
    </row>
    <row r="206" spans="1:2">
      <c r="A206" s="241" t="s">
        <v>1070</v>
      </c>
      <c r="B206" s="243">
        <v>10672000</v>
      </c>
    </row>
    <row r="207" spans="1:2">
      <c r="A207" s="242" t="s">
        <v>1071</v>
      </c>
      <c r="B207" s="244">
        <v>3560000</v>
      </c>
    </row>
    <row r="208" spans="1:2">
      <c r="A208" s="242" t="s">
        <v>1072</v>
      </c>
      <c r="B208" s="244">
        <v>7112000</v>
      </c>
    </row>
    <row r="209" spans="1:2">
      <c r="A209" s="241" t="s">
        <v>1073</v>
      </c>
      <c r="B209" s="243">
        <v>889075830</v>
      </c>
    </row>
    <row r="210" spans="1:2">
      <c r="A210" s="242" t="s">
        <v>1074</v>
      </c>
      <c r="B210" s="244">
        <v>142271080</v>
      </c>
    </row>
    <row r="211" spans="1:2">
      <c r="A211" s="242" t="s">
        <v>1075</v>
      </c>
      <c r="B211" s="244">
        <v>142240280</v>
      </c>
    </row>
    <row r="212" spans="1:2">
      <c r="A212" s="242" t="s">
        <v>1076</v>
      </c>
      <c r="B212" s="244">
        <v>142284440</v>
      </c>
    </row>
    <row r="213" spans="1:2">
      <c r="A213" s="242" t="s">
        <v>1077</v>
      </c>
      <c r="B213" s="244">
        <v>106680030</v>
      </c>
    </row>
    <row r="214" spans="1:2">
      <c r="A214" s="242" t="s">
        <v>1078</v>
      </c>
      <c r="B214" s="244">
        <v>177800000</v>
      </c>
    </row>
    <row r="215" spans="1:2">
      <c r="A215" s="242" t="s">
        <v>1079</v>
      </c>
      <c r="B215" s="244">
        <v>177800000</v>
      </c>
    </row>
    <row r="216" spans="1:2">
      <c r="A216" s="241" t="s">
        <v>1080</v>
      </c>
      <c r="B216" s="243">
        <v>533413360</v>
      </c>
    </row>
    <row r="217" spans="1:2">
      <c r="A217" s="242" t="s">
        <v>1081</v>
      </c>
      <c r="B217" s="244">
        <v>142240040</v>
      </c>
    </row>
    <row r="218" spans="1:2">
      <c r="A218" s="242" t="s">
        <v>1082</v>
      </c>
      <c r="B218" s="244">
        <v>213373320</v>
      </c>
    </row>
    <row r="219" spans="1:2">
      <c r="A219" s="242" t="s">
        <v>1083</v>
      </c>
      <c r="B219" s="244">
        <v>177800000</v>
      </c>
    </row>
    <row r="220" spans="1:2">
      <c r="A220" s="241" t="s">
        <v>1084</v>
      </c>
      <c r="B220" s="243">
        <v>107821600</v>
      </c>
    </row>
    <row r="221" spans="1:2">
      <c r="A221" s="242" t="s">
        <v>1085</v>
      </c>
      <c r="B221" s="244">
        <v>35932000</v>
      </c>
    </row>
    <row r="222" spans="1:2">
      <c r="A222" s="242" t="s">
        <v>1086</v>
      </c>
      <c r="B222" s="244">
        <v>35929600</v>
      </c>
    </row>
    <row r="223" spans="1:2">
      <c r="A223" s="242" t="s">
        <v>1087</v>
      </c>
      <c r="B223" s="244">
        <v>35960000</v>
      </c>
    </row>
    <row r="224" spans="1:2">
      <c r="A224" s="241" t="s">
        <v>1088</v>
      </c>
      <c r="B224" s="243">
        <v>10668018</v>
      </c>
    </row>
    <row r="225" spans="1:2">
      <c r="A225" s="242" t="s">
        <v>1089</v>
      </c>
      <c r="B225" s="244">
        <v>10668018</v>
      </c>
    </row>
    <row r="226" spans="1:2">
      <c r="A226" s="241" t="s">
        <v>1090</v>
      </c>
      <c r="B226" s="243">
        <v>50182606</v>
      </c>
    </row>
    <row r="227" spans="1:2">
      <c r="A227" s="242" t="s">
        <v>1091</v>
      </c>
      <c r="B227" s="244">
        <v>7112002</v>
      </c>
    </row>
    <row r="228" spans="1:2">
      <c r="A228" s="242" t="s">
        <v>1092</v>
      </c>
      <c r="B228" s="244">
        <v>7180198</v>
      </c>
    </row>
    <row r="229" spans="1:2">
      <c r="A229" s="242" t="s">
        <v>1093</v>
      </c>
      <c r="B229" s="244">
        <v>21534246</v>
      </c>
    </row>
    <row r="230" spans="1:2">
      <c r="A230" s="242" t="s">
        <v>1094</v>
      </c>
      <c r="B230" s="244">
        <v>14356160</v>
      </c>
    </row>
    <row r="231" spans="1:2">
      <c r="A231" s="241" t="s">
        <v>1095</v>
      </c>
      <c r="B231" s="243">
        <v>4385324.03</v>
      </c>
    </row>
    <row r="232" spans="1:2">
      <c r="A232" s="242" t="s">
        <v>1096</v>
      </c>
      <c r="B232" s="244">
        <v>4385324.03</v>
      </c>
    </row>
    <row r="233" spans="1:2">
      <c r="A233" s="241" t="s">
        <v>1097</v>
      </c>
      <c r="B233" s="243">
        <v>13473600</v>
      </c>
    </row>
    <row r="234" spans="1:2">
      <c r="A234" s="242" t="s">
        <v>1098</v>
      </c>
      <c r="B234" s="244">
        <v>13473600</v>
      </c>
    </row>
    <row r="235" spans="1:2">
      <c r="A235" s="241" t="s">
        <v>1099</v>
      </c>
      <c r="B235" s="243">
        <v>39957035</v>
      </c>
    </row>
    <row r="236" spans="1:2">
      <c r="A236" s="242" t="s">
        <v>1100</v>
      </c>
      <c r="B236" s="244">
        <v>6957005</v>
      </c>
    </row>
    <row r="237" spans="1:2">
      <c r="A237" s="242" t="s">
        <v>1101</v>
      </c>
      <c r="B237" s="244">
        <v>5500005</v>
      </c>
    </row>
    <row r="238" spans="1:2">
      <c r="A238" s="242" t="s">
        <v>1102</v>
      </c>
      <c r="B238" s="244">
        <v>5500005</v>
      </c>
    </row>
    <row r="239" spans="1:2">
      <c r="A239" s="242" t="s">
        <v>1103</v>
      </c>
      <c r="B239" s="244">
        <v>5500005</v>
      </c>
    </row>
    <row r="240" spans="1:2">
      <c r="A240" s="242" t="s">
        <v>1104</v>
      </c>
      <c r="B240" s="244">
        <v>5500005</v>
      </c>
    </row>
    <row r="241" spans="1:2">
      <c r="A241" s="242" t="s">
        <v>1105</v>
      </c>
      <c r="B241" s="244">
        <v>5500005</v>
      </c>
    </row>
    <row r="242" spans="1:2">
      <c r="A242" s="242" t="s">
        <v>1106</v>
      </c>
      <c r="B242" s="244">
        <v>5500005</v>
      </c>
    </row>
    <row r="243" spans="1:2">
      <c r="A243" s="241" t="s">
        <v>1107</v>
      </c>
      <c r="B243" s="243">
        <v>8982400</v>
      </c>
    </row>
    <row r="244" spans="1:2">
      <c r="A244" s="242" t="s">
        <v>1108</v>
      </c>
      <c r="B244" s="244">
        <v>8982400</v>
      </c>
    </row>
    <row r="245" spans="1:2">
      <c r="A245" s="241" t="s">
        <v>1109</v>
      </c>
      <c r="B245" s="243">
        <v>71859200</v>
      </c>
    </row>
    <row r="246" spans="1:2">
      <c r="A246" s="242" t="s">
        <v>1110</v>
      </c>
      <c r="B246" s="244">
        <v>71859200</v>
      </c>
    </row>
    <row r="247" spans="1:2">
      <c r="A247" s="241" t="s">
        <v>1111</v>
      </c>
      <c r="B247" s="243">
        <v>106683000</v>
      </c>
    </row>
    <row r="248" spans="1:2">
      <c r="A248" s="242" t="s">
        <v>1112</v>
      </c>
      <c r="B248" s="244">
        <v>17780000</v>
      </c>
    </row>
    <row r="249" spans="1:2">
      <c r="A249" s="242" t="s">
        <v>1113</v>
      </c>
      <c r="B249" s="244">
        <v>17780000</v>
      </c>
    </row>
    <row r="250" spans="1:2">
      <c r="A250" s="242" t="s">
        <v>1114</v>
      </c>
      <c r="B250" s="244">
        <v>17780000</v>
      </c>
    </row>
    <row r="251" spans="1:2">
      <c r="A251" s="242" t="s">
        <v>1115</v>
      </c>
      <c r="B251" s="244">
        <v>17780000</v>
      </c>
    </row>
    <row r="252" spans="1:2">
      <c r="A252" s="242" t="s">
        <v>1116</v>
      </c>
      <c r="B252" s="244">
        <v>17780000</v>
      </c>
    </row>
    <row r="253" spans="1:2">
      <c r="A253" s="242" t="s">
        <v>1117</v>
      </c>
      <c r="B253" s="244">
        <v>17783000</v>
      </c>
    </row>
    <row r="254" spans="1:2">
      <c r="A254" s="241" t="s">
        <v>1118</v>
      </c>
      <c r="B254" s="243">
        <v>497843920</v>
      </c>
    </row>
    <row r="255" spans="1:2">
      <c r="A255" s="242" t="s">
        <v>1119</v>
      </c>
      <c r="B255" s="244">
        <v>106683330</v>
      </c>
    </row>
    <row r="256" spans="1:2">
      <c r="A256" s="242" t="s">
        <v>1120</v>
      </c>
      <c r="B256" s="244">
        <v>106680210</v>
      </c>
    </row>
    <row r="257" spans="1:2">
      <c r="A257" s="242" t="s">
        <v>1121</v>
      </c>
      <c r="B257" s="244">
        <v>106680330</v>
      </c>
    </row>
    <row r="258" spans="1:2">
      <c r="A258" s="242" t="s">
        <v>1122</v>
      </c>
      <c r="B258" s="244">
        <v>177800050</v>
      </c>
    </row>
    <row r="259" spans="1:2">
      <c r="A259" s="241" t="s">
        <v>1123</v>
      </c>
      <c r="B259" s="243">
        <v>4491200</v>
      </c>
    </row>
    <row r="260" spans="1:2">
      <c r="A260" s="242" t="s">
        <v>1124</v>
      </c>
      <c r="B260" s="244">
        <v>4491200</v>
      </c>
    </row>
    <row r="261" spans="1:2">
      <c r="A261" s="241" t="s">
        <v>1125</v>
      </c>
      <c r="B261" s="243">
        <v>72040000</v>
      </c>
    </row>
    <row r="262" spans="1:2">
      <c r="A262" s="242" t="s">
        <v>1126</v>
      </c>
      <c r="B262" s="244">
        <v>72040000</v>
      </c>
    </row>
    <row r="263" spans="1:2">
      <c r="A263" s="241" t="s">
        <v>1127</v>
      </c>
      <c r="B263" s="243">
        <v>44912010</v>
      </c>
    </row>
    <row r="264" spans="1:2">
      <c r="A264" s="242" t="s">
        <v>1128</v>
      </c>
      <c r="B264" s="244">
        <v>44912010</v>
      </c>
    </row>
    <row r="265" spans="1:2">
      <c r="A265" s="241" t="s">
        <v>1129</v>
      </c>
      <c r="B265" s="243">
        <v>592484857.20000005</v>
      </c>
    </row>
    <row r="266" spans="1:2">
      <c r="A266" s="242" t="s">
        <v>1130</v>
      </c>
      <c r="B266" s="244">
        <v>414684807.19999999</v>
      </c>
    </row>
    <row r="267" spans="1:2">
      <c r="A267" s="242" t="s">
        <v>1131</v>
      </c>
      <c r="B267" s="244">
        <v>177800050</v>
      </c>
    </row>
    <row r="268" spans="1:2">
      <c r="A268" s="241" t="s">
        <v>1132</v>
      </c>
      <c r="B268" s="243">
        <v>17780005</v>
      </c>
    </row>
    <row r="269" spans="1:2">
      <c r="A269" s="242" t="s">
        <v>1133</v>
      </c>
      <c r="B269" s="244">
        <v>17780005</v>
      </c>
    </row>
    <row r="270" spans="1:2">
      <c r="A270" s="241" t="s">
        <v>1134</v>
      </c>
      <c r="B270" s="243">
        <v>9399811.8300000001</v>
      </c>
    </row>
    <row r="271" spans="1:2">
      <c r="A271" s="242" t="s">
        <v>1135</v>
      </c>
      <c r="B271" s="244">
        <v>9399811.8300000001</v>
      </c>
    </row>
    <row r="272" spans="1:2">
      <c r="A272" s="241" t="s">
        <v>1136</v>
      </c>
      <c r="B272" s="243">
        <v>5500005</v>
      </c>
    </row>
    <row r="273" spans="1:2">
      <c r="A273" s="242" t="s">
        <v>1137</v>
      </c>
      <c r="B273" s="244">
        <v>5500005</v>
      </c>
    </row>
    <row r="274" spans="1:2">
      <c r="A274" s="241" t="s">
        <v>1138</v>
      </c>
      <c r="B274" s="243">
        <v>24918000</v>
      </c>
    </row>
    <row r="275" spans="1:2">
      <c r="A275" s="242" t="s">
        <v>1139</v>
      </c>
      <c r="B275" s="244">
        <v>6958000</v>
      </c>
    </row>
    <row r="276" spans="1:2">
      <c r="A276" s="242" t="s">
        <v>1140</v>
      </c>
      <c r="B276" s="244">
        <v>6958000</v>
      </c>
    </row>
    <row r="277" spans="1:2">
      <c r="A277" s="242" t="s">
        <v>1141</v>
      </c>
      <c r="B277" s="244">
        <v>5501000</v>
      </c>
    </row>
    <row r="278" spans="1:2">
      <c r="A278" s="242" t="s">
        <v>1142</v>
      </c>
      <c r="B278" s="244">
        <v>5501000</v>
      </c>
    </row>
    <row r="279" spans="1:2">
      <c r="A279" s="241" t="s">
        <v>1143</v>
      </c>
      <c r="B279" s="243">
        <v>248920040</v>
      </c>
    </row>
    <row r="280" spans="1:2">
      <c r="A280" s="242" t="s">
        <v>1144</v>
      </c>
      <c r="B280" s="244">
        <v>35560010</v>
      </c>
    </row>
    <row r="281" spans="1:2">
      <c r="A281" s="242" t="s">
        <v>1145</v>
      </c>
      <c r="B281" s="244">
        <v>35560000</v>
      </c>
    </row>
    <row r="282" spans="1:2">
      <c r="A282" s="242" t="s">
        <v>1146</v>
      </c>
      <c r="B282" s="244">
        <v>35560000</v>
      </c>
    </row>
    <row r="283" spans="1:2">
      <c r="A283" s="242" t="s">
        <v>1147</v>
      </c>
      <c r="B283" s="244">
        <v>35560010</v>
      </c>
    </row>
    <row r="284" spans="1:2">
      <c r="A284" s="242" t="s">
        <v>1148</v>
      </c>
      <c r="B284" s="244">
        <v>35560010</v>
      </c>
    </row>
    <row r="285" spans="1:2">
      <c r="A285" s="242" t="s">
        <v>1149</v>
      </c>
      <c r="B285" s="244">
        <v>35560010</v>
      </c>
    </row>
    <row r="286" spans="1:2">
      <c r="A286" s="242" t="s">
        <v>1150</v>
      </c>
      <c r="B286" s="244">
        <v>35560000</v>
      </c>
    </row>
    <row r="287" spans="1:2">
      <c r="A287" s="241" t="s">
        <v>1151</v>
      </c>
      <c r="B287" s="243">
        <v>89824000</v>
      </c>
    </row>
    <row r="288" spans="1:2">
      <c r="A288" s="242" t="s">
        <v>1152</v>
      </c>
      <c r="B288" s="244">
        <v>89824000</v>
      </c>
    </row>
    <row r="289" spans="1:2">
      <c r="A289" s="241" t="s">
        <v>1153</v>
      </c>
      <c r="B289" s="243">
        <v>224600000</v>
      </c>
    </row>
    <row r="290" spans="1:2">
      <c r="A290" s="242" t="s">
        <v>1154</v>
      </c>
      <c r="B290" s="244">
        <v>134760000</v>
      </c>
    </row>
    <row r="291" spans="1:2">
      <c r="A291" s="242" t="s">
        <v>1155</v>
      </c>
      <c r="B291" s="244">
        <v>89840000</v>
      </c>
    </row>
    <row r="292" spans="1:2">
      <c r="A292" s="241" t="s">
        <v>1156</v>
      </c>
      <c r="B292" s="243">
        <v>35915000</v>
      </c>
    </row>
    <row r="293" spans="1:2">
      <c r="A293" s="242" t="s">
        <v>1157</v>
      </c>
      <c r="B293" s="244">
        <v>35915000</v>
      </c>
    </row>
    <row r="294" spans="1:2">
      <c r="A294" s="241" t="s">
        <v>1158</v>
      </c>
      <c r="B294" s="243">
        <v>18021998</v>
      </c>
    </row>
    <row r="295" spans="1:2">
      <c r="A295" s="242" t="s">
        <v>1159</v>
      </c>
      <c r="B295" s="244">
        <v>6970999</v>
      </c>
    </row>
    <row r="296" spans="1:2">
      <c r="A296" s="242" t="s">
        <v>1160</v>
      </c>
      <c r="B296" s="244">
        <v>5500999</v>
      </c>
    </row>
    <row r="297" spans="1:2">
      <c r="A297" s="242" t="s">
        <v>1161</v>
      </c>
      <c r="B297" s="244">
        <v>5550000</v>
      </c>
    </row>
    <row r="298" spans="1:2">
      <c r="A298" s="241" t="s">
        <v>1162</v>
      </c>
      <c r="B298" s="243">
        <v>3560999</v>
      </c>
    </row>
    <row r="299" spans="1:2">
      <c r="A299" s="242" t="s">
        <v>1163</v>
      </c>
      <c r="B299" s="244">
        <v>3560999</v>
      </c>
    </row>
    <row r="300" spans="1:2">
      <c r="A300" s="241" t="s">
        <v>1164</v>
      </c>
      <c r="B300" s="243">
        <v>44912300</v>
      </c>
    </row>
    <row r="301" spans="1:2">
      <c r="A301" s="242" t="s">
        <v>1165</v>
      </c>
      <c r="B301" s="244">
        <v>44912300</v>
      </c>
    </row>
    <row r="302" spans="1:2">
      <c r="A302" s="241" t="s">
        <v>1166</v>
      </c>
      <c r="B302" s="243">
        <v>13915000</v>
      </c>
    </row>
    <row r="303" spans="1:2">
      <c r="A303" s="242" t="s">
        <v>1167</v>
      </c>
      <c r="B303" s="244">
        <v>13915000</v>
      </c>
    </row>
    <row r="304" spans="1:2">
      <c r="A304" s="241" t="s">
        <v>1168</v>
      </c>
      <c r="B304" s="243">
        <v>13473600</v>
      </c>
    </row>
    <row r="305" spans="1:2">
      <c r="A305" s="242" t="s">
        <v>1169</v>
      </c>
      <c r="B305" s="244">
        <v>13473600</v>
      </c>
    </row>
    <row r="306" spans="1:2">
      <c r="A306" s="241" t="s">
        <v>1170</v>
      </c>
      <c r="B306" s="243">
        <v>8982400</v>
      </c>
    </row>
    <row r="307" spans="1:2">
      <c r="A307" s="242" t="s">
        <v>1171</v>
      </c>
      <c r="B307" s="244">
        <v>8982400</v>
      </c>
    </row>
    <row r="308" spans="1:2">
      <c r="A308" s="241" t="s">
        <v>1172</v>
      </c>
      <c r="B308" s="243">
        <v>4491200</v>
      </c>
    </row>
    <row r="309" spans="1:2">
      <c r="A309" s="242" t="s">
        <v>1173</v>
      </c>
      <c r="B309" s="244">
        <v>4491200</v>
      </c>
    </row>
    <row r="310" spans="1:2">
      <c r="A310" s="241" t="s">
        <v>1174</v>
      </c>
      <c r="B310" s="243">
        <v>89824000</v>
      </c>
    </row>
    <row r="311" spans="1:2">
      <c r="A311" s="242" t="s">
        <v>1175</v>
      </c>
      <c r="B311" s="244">
        <v>89824000</v>
      </c>
    </row>
    <row r="312" spans="1:2">
      <c r="A312" s="241" t="s">
        <v>1176</v>
      </c>
      <c r="B312" s="243">
        <v>67394985</v>
      </c>
    </row>
    <row r="313" spans="1:2">
      <c r="A313" s="242" t="s">
        <v>1177</v>
      </c>
      <c r="B313" s="244">
        <v>67394985</v>
      </c>
    </row>
    <row r="314" spans="1:2">
      <c r="A314" s="241" t="s">
        <v>1178</v>
      </c>
      <c r="B314" s="243">
        <v>22459600</v>
      </c>
    </row>
    <row r="315" spans="1:2">
      <c r="A315" s="242" t="s">
        <v>1179</v>
      </c>
      <c r="B315" s="244">
        <v>13473600</v>
      </c>
    </row>
    <row r="316" spans="1:2">
      <c r="A316" s="242" t="s">
        <v>1180</v>
      </c>
      <c r="B316" s="244">
        <v>8986000</v>
      </c>
    </row>
    <row r="317" spans="1:2">
      <c r="A317" s="241" t="s">
        <v>1181</v>
      </c>
      <c r="B317" s="243">
        <v>35609990</v>
      </c>
    </row>
    <row r="318" spans="1:2">
      <c r="A318" s="242" t="s">
        <v>1182</v>
      </c>
      <c r="B318" s="244">
        <v>35609990</v>
      </c>
    </row>
    <row r="319" spans="1:2">
      <c r="A319" s="241" t="s">
        <v>1183</v>
      </c>
      <c r="B319" s="243">
        <v>3316565980.71</v>
      </c>
    </row>
    <row r="320" spans="1:2">
      <c r="A320" s="242" t="s">
        <v>1184</v>
      </c>
      <c r="B320" s="244">
        <v>1113297362.6500001</v>
      </c>
    </row>
    <row r="321" spans="1:2">
      <c r="A321" s="242" t="s">
        <v>1185</v>
      </c>
      <c r="B321" s="244">
        <v>1106964018.1600001</v>
      </c>
    </row>
    <row r="322" spans="1:2">
      <c r="A322" s="242" t="s">
        <v>1186</v>
      </c>
      <c r="B322" s="244">
        <v>1096304599.9000001</v>
      </c>
    </row>
    <row r="323" spans="1:2">
      <c r="A323" s="241" t="s">
        <v>1187</v>
      </c>
      <c r="B323" s="243">
        <v>38507000</v>
      </c>
    </row>
    <row r="324" spans="1:2">
      <c r="A324" s="242" t="s">
        <v>1188</v>
      </c>
      <c r="B324" s="244">
        <v>5501000</v>
      </c>
    </row>
    <row r="325" spans="1:2">
      <c r="A325" s="242" t="s">
        <v>1189</v>
      </c>
      <c r="B325" s="244">
        <v>5501000</v>
      </c>
    </row>
    <row r="326" spans="1:2">
      <c r="A326" s="242" t="s">
        <v>1190</v>
      </c>
      <c r="B326" s="244">
        <v>5501000</v>
      </c>
    </row>
    <row r="327" spans="1:2">
      <c r="A327" s="242" t="s">
        <v>1191</v>
      </c>
      <c r="B327" s="244">
        <v>5501000</v>
      </c>
    </row>
    <row r="328" spans="1:2">
      <c r="A328" s="242" t="s">
        <v>1192</v>
      </c>
      <c r="B328" s="244">
        <v>5501000</v>
      </c>
    </row>
    <row r="329" spans="1:2">
      <c r="A329" s="242" t="s">
        <v>1193</v>
      </c>
      <c r="B329" s="244">
        <v>5501000</v>
      </c>
    </row>
    <row r="330" spans="1:2">
      <c r="A330" s="242" t="s">
        <v>1194</v>
      </c>
      <c r="B330" s="244">
        <v>5501000</v>
      </c>
    </row>
    <row r="331" spans="1:2">
      <c r="A331" s="241" t="s">
        <v>1195</v>
      </c>
      <c r="B331" s="243">
        <v>17780005</v>
      </c>
    </row>
    <row r="332" spans="1:2">
      <c r="A332" s="242" t="s">
        <v>1196</v>
      </c>
      <c r="B332" s="244">
        <v>17780005</v>
      </c>
    </row>
    <row r="333" spans="1:2">
      <c r="A333" s="241" t="s">
        <v>1197</v>
      </c>
      <c r="B333" s="243">
        <v>20642525588.129997</v>
      </c>
    </row>
    <row r="334" spans="1:2">
      <c r="A334" s="242" t="s">
        <v>1198</v>
      </c>
      <c r="B334" s="245"/>
    </row>
    <row r="335" spans="1:2">
      <c r="A335" s="242" t="s">
        <v>1199</v>
      </c>
      <c r="B335" s="244">
        <v>1146384438.6500001</v>
      </c>
    </row>
    <row r="336" spans="1:2">
      <c r="A336" s="242" t="s">
        <v>1200</v>
      </c>
      <c r="B336" s="244">
        <v>1151346086.8</v>
      </c>
    </row>
    <row r="337" spans="1:2">
      <c r="A337" s="242" t="s">
        <v>1201</v>
      </c>
      <c r="B337" s="244">
        <v>1148799680</v>
      </c>
    </row>
    <row r="338" spans="1:2">
      <c r="A338" s="242" t="s">
        <v>1202</v>
      </c>
      <c r="B338" s="244">
        <v>1148357348.75</v>
      </c>
    </row>
    <row r="339" spans="1:2">
      <c r="A339" s="242" t="s">
        <v>1203</v>
      </c>
      <c r="B339" s="244">
        <v>1154310743.23</v>
      </c>
    </row>
    <row r="340" spans="1:2">
      <c r="A340" s="242" t="s">
        <v>1204</v>
      </c>
      <c r="B340" s="244">
        <v>1153280239.0999999</v>
      </c>
    </row>
    <row r="341" spans="1:2">
      <c r="A341" s="242" t="s">
        <v>1205</v>
      </c>
      <c r="B341" s="244">
        <v>1150649170.7</v>
      </c>
    </row>
    <row r="342" spans="1:2">
      <c r="A342" s="242" t="s">
        <v>1206</v>
      </c>
      <c r="B342" s="244">
        <v>826111240</v>
      </c>
    </row>
    <row r="343" spans="1:2">
      <c r="A343" s="242" t="s">
        <v>1207</v>
      </c>
      <c r="B343" s="244">
        <v>322215777.23000002</v>
      </c>
    </row>
    <row r="344" spans="1:2">
      <c r="A344" s="242" t="s">
        <v>1208</v>
      </c>
      <c r="B344" s="244">
        <v>1147738006.4000001</v>
      </c>
    </row>
    <row r="345" spans="1:2">
      <c r="A345" s="242" t="s">
        <v>1209</v>
      </c>
      <c r="B345" s="244">
        <v>1155419638.1600001</v>
      </c>
    </row>
    <row r="346" spans="1:2">
      <c r="A346" s="242" t="s">
        <v>1210</v>
      </c>
      <c r="B346" s="244">
        <v>1149326738.21</v>
      </c>
    </row>
    <row r="347" spans="1:2">
      <c r="A347" s="242" t="s">
        <v>1211</v>
      </c>
      <c r="B347" s="244">
        <v>1147263160.4300001</v>
      </c>
    </row>
    <row r="348" spans="1:2">
      <c r="A348" s="242" t="s">
        <v>1212</v>
      </c>
      <c r="B348" s="244">
        <v>1141800244.1700001</v>
      </c>
    </row>
    <row r="349" spans="1:2">
      <c r="A349" s="242" t="s">
        <v>1213</v>
      </c>
      <c r="B349" s="244">
        <v>1142022079.0799999</v>
      </c>
    </row>
    <row r="350" spans="1:2">
      <c r="A350" s="242" t="s">
        <v>1214</v>
      </c>
      <c r="B350" s="244">
        <v>1139390262.6800001</v>
      </c>
    </row>
    <row r="351" spans="1:2">
      <c r="A351" s="242" t="s">
        <v>1215</v>
      </c>
      <c r="B351" s="244">
        <v>1142155385.6700001</v>
      </c>
    </row>
    <row r="352" spans="1:2">
      <c r="A352" s="242" t="s">
        <v>1216</v>
      </c>
      <c r="B352" s="244">
        <v>1140328534.28</v>
      </c>
    </row>
    <row r="353" spans="1:2">
      <c r="A353" s="242" t="s">
        <v>1217</v>
      </c>
      <c r="B353" s="244">
        <v>1135626814.5899999</v>
      </c>
    </row>
    <row r="354" spans="1:2">
      <c r="A354" s="241" t="s">
        <v>1218</v>
      </c>
      <c r="B354" s="243">
        <v>8982400</v>
      </c>
    </row>
    <row r="355" spans="1:2">
      <c r="A355" s="242" t="s">
        <v>1219</v>
      </c>
      <c r="B355" s="244">
        <v>8982400</v>
      </c>
    </row>
    <row r="356" spans="1:2">
      <c r="A356" s="241" t="s">
        <v>1220</v>
      </c>
      <c r="B356" s="243">
        <v>415294688.77999997</v>
      </c>
    </row>
    <row r="357" spans="1:2">
      <c r="A357" s="242" t="s">
        <v>1221</v>
      </c>
      <c r="B357" s="244">
        <v>415294688.77999997</v>
      </c>
    </row>
    <row r="358" spans="1:2">
      <c r="A358" s="241" t="s">
        <v>1222</v>
      </c>
      <c r="B358" s="243">
        <v>1568334100</v>
      </c>
    </row>
    <row r="359" spans="1:2">
      <c r="A359" s="242" t="s">
        <v>1223</v>
      </c>
      <c r="B359" s="244">
        <v>179452500</v>
      </c>
    </row>
    <row r="360" spans="1:2">
      <c r="A360" s="242" t="s">
        <v>1224</v>
      </c>
      <c r="B360" s="244">
        <v>177800000</v>
      </c>
    </row>
    <row r="361" spans="1:2">
      <c r="A361" s="242" t="s">
        <v>1225</v>
      </c>
      <c r="B361" s="244">
        <v>71840000</v>
      </c>
    </row>
    <row r="362" spans="1:2">
      <c r="A362" s="242" t="s">
        <v>1226</v>
      </c>
      <c r="B362" s="244">
        <v>71120000</v>
      </c>
    </row>
    <row r="363" spans="1:2">
      <c r="A363" s="242" t="s">
        <v>1227</v>
      </c>
      <c r="B363" s="244">
        <v>71120000</v>
      </c>
    </row>
    <row r="364" spans="1:2">
      <c r="A364" s="242" t="s">
        <v>1228</v>
      </c>
      <c r="B364" s="244">
        <v>71120000</v>
      </c>
    </row>
    <row r="365" spans="1:2">
      <c r="A365" s="242" t="s">
        <v>1229</v>
      </c>
      <c r="B365" s="244">
        <v>71120000</v>
      </c>
    </row>
    <row r="366" spans="1:2">
      <c r="A366" s="242" t="s">
        <v>1230</v>
      </c>
      <c r="B366" s="244">
        <v>71780800</v>
      </c>
    </row>
    <row r="367" spans="1:2">
      <c r="A367" s="242" t="s">
        <v>1231</v>
      </c>
      <c r="B367" s="244">
        <v>71120000</v>
      </c>
    </row>
    <row r="368" spans="1:2">
      <c r="A368" s="242" t="s">
        <v>1232</v>
      </c>
      <c r="B368" s="244">
        <v>71120000</v>
      </c>
    </row>
    <row r="369" spans="1:2">
      <c r="A369" s="242" t="s">
        <v>1233</v>
      </c>
      <c r="B369" s="244">
        <v>71120000</v>
      </c>
    </row>
    <row r="370" spans="1:2">
      <c r="A370" s="242" t="s">
        <v>1234</v>
      </c>
      <c r="B370" s="244">
        <v>71120000</v>
      </c>
    </row>
    <row r="371" spans="1:2">
      <c r="A371" s="242" t="s">
        <v>1235</v>
      </c>
      <c r="B371" s="244">
        <v>71120000</v>
      </c>
    </row>
    <row r="372" spans="1:2">
      <c r="A372" s="242" t="s">
        <v>1236</v>
      </c>
      <c r="B372" s="244">
        <v>71120000</v>
      </c>
    </row>
    <row r="373" spans="1:2">
      <c r="A373" s="242" t="s">
        <v>1237</v>
      </c>
      <c r="B373" s="244">
        <v>71120000</v>
      </c>
    </row>
    <row r="374" spans="1:2">
      <c r="A374" s="242" t="s">
        <v>1238</v>
      </c>
      <c r="B374" s="244">
        <v>71780800</v>
      </c>
    </row>
    <row r="375" spans="1:2">
      <c r="A375" s="242" t="s">
        <v>1239</v>
      </c>
      <c r="B375" s="244">
        <v>71120000</v>
      </c>
    </row>
    <row r="376" spans="1:2">
      <c r="A376" s="242" t="s">
        <v>1240</v>
      </c>
      <c r="B376" s="244">
        <v>71120000</v>
      </c>
    </row>
    <row r="377" spans="1:2">
      <c r="A377" s="242" t="s">
        <v>1241</v>
      </c>
      <c r="B377" s="244">
        <v>71120000</v>
      </c>
    </row>
    <row r="378" spans="1:2">
      <c r="A378" s="241" t="s">
        <v>1242</v>
      </c>
      <c r="B378" s="243">
        <v>35589995</v>
      </c>
    </row>
    <row r="379" spans="1:2">
      <c r="A379" s="242" t="s">
        <v>1243</v>
      </c>
      <c r="B379" s="244">
        <v>17804995</v>
      </c>
    </row>
    <row r="380" spans="1:2">
      <c r="A380" s="242" t="s">
        <v>1244</v>
      </c>
      <c r="B380" s="244">
        <v>17785000</v>
      </c>
    </row>
    <row r="381" spans="1:2">
      <c r="A381" s="241" t="s">
        <v>1245</v>
      </c>
      <c r="B381" s="243">
        <v>56466001</v>
      </c>
    </row>
    <row r="382" spans="1:2">
      <c r="A382" s="242" t="s">
        <v>1246</v>
      </c>
      <c r="B382" s="245"/>
    </row>
    <row r="383" spans="1:2">
      <c r="A383" s="242" t="s">
        <v>1247</v>
      </c>
      <c r="B383" s="244">
        <v>6958000</v>
      </c>
    </row>
    <row r="384" spans="1:2">
      <c r="A384" s="242" t="s">
        <v>1248</v>
      </c>
      <c r="B384" s="244">
        <v>5500001</v>
      </c>
    </row>
    <row r="385" spans="1:2">
      <c r="A385" s="242" t="s">
        <v>1249</v>
      </c>
      <c r="B385" s="244">
        <v>5501000</v>
      </c>
    </row>
    <row r="386" spans="1:2">
      <c r="A386" s="242" t="s">
        <v>1250</v>
      </c>
      <c r="B386" s="244">
        <v>5501000</v>
      </c>
    </row>
    <row r="387" spans="1:2">
      <c r="A387" s="242" t="s">
        <v>1251</v>
      </c>
      <c r="B387" s="244">
        <v>5501000</v>
      </c>
    </row>
    <row r="388" spans="1:2">
      <c r="A388" s="242" t="s">
        <v>1252</v>
      </c>
      <c r="B388" s="244">
        <v>5501000</v>
      </c>
    </row>
    <row r="389" spans="1:2">
      <c r="A389" s="242" t="s">
        <v>1253</v>
      </c>
      <c r="B389" s="244">
        <v>5501000</v>
      </c>
    </row>
    <row r="390" spans="1:2">
      <c r="A390" s="242" t="s">
        <v>1254</v>
      </c>
      <c r="B390" s="244">
        <v>5501000</v>
      </c>
    </row>
    <row r="391" spans="1:2">
      <c r="A391" s="242" t="s">
        <v>1255</v>
      </c>
      <c r="B391" s="244">
        <v>5501000</v>
      </c>
    </row>
    <row r="392" spans="1:2">
      <c r="A392" s="242" t="s">
        <v>1256</v>
      </c>
      <c r="B392" s="244">
        <v>5501000</v>
      </c>
    </row>
    <row r="393" spans="1:2">
      <c r="A393" s="241" t="s">
        <v>1257</v>
      </c>
      <c r="B393" s="243">
        <v>89824000</v>
      </c>
    </row>
    <row r="394" spans="1:2">
      <c r="A394" s="242" t="s">
        <v>1258</v>
      </c>
      <c r="B394" s="244">
        <v>44912000</v>
      </c>
    </row>
    <row r="395" spans="1:2">
      <c r="A395" s="242" t="s">
        <v>1259</v>
      </c>
      <c r="B395" s="244">
        <v>44912000</v>
      </c>
    </row>
    <row r="396" spans="1:2">
      <c r="A396" s="241" t="s">
        <v>1260</v>
      </c>
      <c r="B396" s="243">
        <v>416062413</v>
      </c>
    </row>
    <row r="397" spans="1:2">
      <c r="A397" s="242" t="s">
        <v>1261</v>
      </c>
      <c r="B397" s="244">
        <v>416062413</v>
      </c>
    </row>
    <row r="398" spans="1:2" ht="22.5">
      <c r="A398" s="241" t="s">
        <v>1262</v>
      </c>
      <c r="B398" s="243">
        <v>40420800</v>
      </c>
    </row>
    <row r="399" spans="1:2">
      <c r="A399" s="242" t="s">
        <v>1263</v>
      </c>
      <c r="B399" s="244">
        <v>40420800</v>
      </c>
    </row>
    <row r="400" spans="1:2">
      <c r="A400" s="241" t="s">
        <v>1264</v>
      </c>
      <c r="B400" s="243">
        <v>1090031378.6500001</v>
      </c>
    </row>
    <row r="401" spans="1:2">
      <c r="A401" s="242" t="s">
        <v>1265</v>
      </c>
      <c r="B401" s="244">
        <v>1090031378.6500001</v>
      </c>
    </row>
    <row r="402" spans="1:2">
      <c r="A402" s="241" t="s">
        <v>1266</v>
      </c>
      <c r="B402" s="243">
        <v>134736000</v>
      </c>
    </row>
    <row r="403" spans="1:2">
      <c r="A403" s="242" t="s">
        <v>1267</v>
      </c>
      <c r="B403" s="244">
        <v>134736000</v>
      </c>
    </row>
    <row r="404" spans="1:2" ht="22.5">
      <c r="A404" s="241" t="s">
        <v>1268</v>
      </c>
      <c r="B404" s="243">
        <v>17964800</v>
      </c>
    </row>
    <row r="405" spans="1:2">
      <c r="A405" s="242" t="s">
        <v>1269</v>
      </c>
      <c r="B405" s="244">
        <v>8982400</v>
      </c>
    </row>
    <row r="406" spans="1:2">
      <c r="A406" s="242" t="s">
        <v>1270</v>
      </c>
      <c r="B406" s="244">
        <v>8982400</v>
      </c>
    </row>
    <row r="407" spans="1:2">
      <c r="A407" s="241" t="s">
        <v>1271</v>
      </c>
      <c r="B407" s="243">
        <v>56073213365</v>
      </c>
    </row>
    <row r="408" spans="1:2">
      <c r="A408" s="242" t="s">
        <v>1272</v>
      </c>
      <c r="B408" s="245"/>
    </row>
    <row r="409" spans="1:2">
      <c r="A409" s="242" t="s">
        <v>1273</v>
      </c>
      <c r="B409" s="245"/>
    </row>
    <row r="410" spans="1:2">
      <c r="A410" s="242" t="s">
        <v>1274</v>
      </c>
      <c r="B410" s="245"/>
    </row>
    <row r="411" spans="1:2">
      <c r="A411" s="242" t="s">
        <v>1275</v>
      </c>
      <c r="B411" s="245"/>
    </row>
    <row r="412" spans="1:2">
      <c r="A412" s="242" t="s">
        <v>1276</v>
      </c>
      <c r="B412" s="245"/>
    </row>
    <row r="413" spans="1:2">
      <c r="A413" s="242" t="s">
        <v>1277</v>
      </c>
      <c r="B413" s="245"/>
    </row>
    <row r="414" spans="1:2">
      <c r="A414" s="242" t="s">
        <v>1278</v>
      </c>
      <c r="B414" s="245"/>
    </row>
    <row r="415" spans="1:2">
      <c r="A415" s="242" t="s">
        <v>1279</v>
      </c>
      <c r="B415" s="244">
        <v>2133600000</v>
      </c>
    </row>
    <row r="416" spans="1:2">
      <c r="A416" s="242" t="s">
        <v>1280</v>
      </c>
      <c r="B416" s="244">
        <v>2133600000</v>
      </c>
    </row>
    <row r="417" spans="1:2">
      <c r="A417" s="242" t="s">
        <v>1281</v>
      </c>
      <c r="B417" s="244">
        <v>106680000</v>
      </c>
    </row>
    <row r="418" spans="1:2">
      <c r="A418" s="242" t="s">
        <v>1282</v>
      </c>
      <c r="B418" s="244">
        <v>2169160000</v>
      </c>
    </row>
    <row r="419" spans="1:2">
      <c r="A419" s="242" t="s">
        <v>1283</v>
      </c>
      <c r="B419" s="244">
        <v>2169160000</v>
      </c>
    </row>
    <row r="420" spans="1:2">
      <c r="A420" s="242" t="s">
        <v>1284</v>
      </c>
      <c r="B420" s="244">
        <v>2169160000</v>
      </c>
    </row>
    <row r="421" spans="1:2">
      <c r="A421" s="242" t="s">
        <v>1285</v>
      </c>
      <c r="B421" s="244">
        <v>2169160000</v>
      </c>
    </row>
    <row r="422" spans="1:2">
      <c r="A422" s="242" t="s">
        <v>1286</v>
      </c>
      <c r="B422" s="244">
        <v>2171600061</v>
      </c>
    </row>
    <row r="423" spans="1:2">
      <c r="A423" s="242" t="s">
        <v>1287</v>
      </c>
      <c r="B423" s="244">
        <v>2169160000</v>
      </c>
    </row>
    <row r="424" spans="1:2">
      <c r="A424" s="242" t="s">
        <v>1288</v>
      </c>
      <c r="B424" s="244">
        <v>2169160000</v>
      </c>
    </row>
    <row r="425" spans="1:2">
      <c r="A425" s="242" t="s">
        <v>1289</v>
      </c>
      <c r="B425" s="244">
        <v>2169160000</v>
      </c>
    </row>
    <row r="426" spans="1:2">
      <c r="A426" s="242" t="s">
        <v>1290</v>
      </c>
      <c r="B426" s="244">
        <v>2169160000</v>
      </c>
    </row>
    <row r="427" spans="1:2">
      <c r="A427" s="242" t="s">
        <v>1291</v>
      </c>
      <c r="B427" s="244">
        <v>2169160000</v>
      </c>
    </row>
    <row r="428" spans="1:2">
      <c r="A428" s="242" t="s">
        <v>1292</v>
      </c>
      <c r="B428" s="244">
        <v>2133600000</v>
      </c>
    </row>
    <row r="429" spans="1:2">
      <c r="A429" s="242" t="s">
        <v>1293</v>
      </c>
      <c r="B429" s="244">
        <v>2133600000</v>
      </c>
    </row>
    <row r="430" spans="1:2">
      <c r="A430" s="242" t="s">
        <v>1294</v>
      </c>
      <c r="B430" s="244">
        <v>2133600000</v>
      </c>
    </row>
    <row r="431" spans="1:2">
      <c r="A431" s="242" t="s">
        <v>1295</v>
      </c>
      <c r="B431" s="244">
        <v>2169160000</v>
      </c>
    </row>
    <row r="432" spans="1:2">
      <c r="A432" s="242" t="s">
        <v>1296</v>
      </c>
      <c r="B432" s="244">
        <v>2169160000</v>
      </c>
    </row>
    <row r="433" spans="1:2">
      <c r="A433" s="242" t="s">
        <v>1297</v>
      </c>
      <c r="B433" s="244">
        <v>2133600000</v>
      </c>
    </row>
    <row r="434" spans="1:2">
      <c r="A434" s="242" t="s">
        <v>1298</v>
      </c>
      <c r="B434" s="244">
        <v>2169160000</v>
      </c>
    </row>
    <row r="435" spans="1:2">
      <c r="A435" s="242" t="s">
        <v>1299</v>
      </c>
      <c r="B435" s="244">
        <v>2169160000</v>
      </c>
    </row>
    <row r="436" spans="1:2">
      <c r="A436" s="242" t="s">
        <v>1300</v>
      </c>
      <c r="B436" s="244">
        <v>2133600000</v>
      </c>
    </row>
    <row r="437" spans="1:2">
      <c r="A437" s="242" t="s">
        <v>1301</v>
      </c>
      <c r="B437" s="244">
        <v>2133600000</v>
      </c>
    </row>
    <row r="438" spans="1:2">
      <c r="A438" s="242" t="s">
        <v>1302</v>
      </c>
      <c r="B438" s="244">
        <v>995680000</v>
      </c>
    </row>
    <row r="439" spans="1:2">
      <c r="A439" s="242" t="s">
        <v>1303</v>
      </c>
      <c r="B439" s="244">
        <v>1137920000</v>
      </c>
    </row>
    <row r="440" spans="1:2">
      <c r="A440" s="242" t="s">
        <v>1304</v>
      </c>
      <c r="B440" s="244">
        <v>2133600000</v>
      </c>
    </row>
    <row r="441" spans="1:2">
      <c r="A441" s="242" t="s">
        <v>1305</v>
      </c>
      <c r="B441" s="244">
        <v>2169160000</v>
      </c>
    </row>
    <row r="442" spans="1:2">
      <c r="A442" s="242" t="s">
        <v>1306</v>
      </c>
      <c r="B442" s="244">
        <v>2090693304</v>
      </c>
    </row>
    <row r="443" spans="1:2">
      <c r="A443" s="241" t="s">
        <v>1307</v>
      </c>
      <c r="B443" s="243">
        <v>110441200</v>
      </c>
    </row>
    <row r="444" spans="1:2">
      <c r="A444" s="242" t="s">
        <v>1308</v>
      </c>
      <c r="B444" s="244">
        <v>35600000</v>
      </c>
    </row>
    <row r="445" spans="1:2">
      <c r="A445" s="242" t="s">
        <v>1309</v>
      </c>
      <c r="B445" s="244">
        <v>35560000</v>
      </c>
    </row>
    <row r="446" spans="1:2">
      <c r="A446" s="242" t="s">
        <v>1310</v>
      </c>
      <c r="B446" s="244">
        <v>17945200</v>
      </c>
    </row>
    <row r="447" spans="1:2">
      <c r="A447" s="242" t="s">
        <v>1311</v>
      </c>
      <c r="B447" s="244">
        <v>21336000</v>
      </c>
    </row>
    <row r="448" spans="1:2">
      <c r="A448" s="241" t="s">
        <v>1312</v>
      </c>
      <c r="B448" s="243">
        <v>22456000</v>
      </c>
    </row>
    <row r="449" spans="1:2">
      <c r="A449" s="242" t="s">
        <v>1313</v>
      </c>
      <c r="B449" s="244">
        <v>22456000</v>
      </c>
    </row>
    <row r="450" spans="1:2">
      <c r="A450" s="241" t="s">
        <v>1314</v>
      </c>
      <c r="B450" s="243">
        <v>17964800</v>
      </c>
    </row>
    <row r="451" spans="1:2">
      <c r="A451" s="242" t="s">
        <v>1315</v>
      </c>
      <c r="B451" s="244">
        <v>8982400</v>
      </c>
    </row>
    <row r="452" spans="1:2">
      <c r="A452" s="242" t="s">
        <v>1316</v>
      </c>
      <c r="B452" s="244">
        <v>8982400</v>
      </c>
    </row>
    <row r="453" spans="1:2">
      <c r="A453" s="241" t="s">
        <v>1317</v>
      </c>
      <c r="B453" s="243">
        <v>106680090</v>
      </c>
    </row>
    <row r="454" spans="1:2">
      <c r="A454" s="242" t="s">
        <v>1318</v>
      </c>
      <c r="B454" s="244">
        <v>35560070</v>
      </c>
    </row>
    <row r="455" spans="1:2">
      <c r="A455" s="242" t="s">
        <v>1319</v>
      </c>
      <c r="B455" s="244">
        <v>71120020</v>
      </c>
    </row>
    <row r="456" spans="1:2">
      <c r="A456" s="241" t="s">
        <v>1320</v>
      </c>
      <c r="B456" s="243">
        <v>719200000</v>
      </c>
    </row>
    <row r="457" spans="1:2">
      <c r="A457" s="242" t="s">
        <v>1321</v>
      </c>
      <c r="B457" s="244">
        <v>179800000</v>
      </c>
    </row>
    <row r="458" spans="1:2">
      <c r="A458" s="242" t="s">
        <v>1322</v>
      </c>
      <c r="B458" s="244">
        <v>179800000</v>
      </c>
    </row>
    <row r="459" spans="1:2">
      <c r="A459" s="242" t="s">
        <v>1323</v>
      </c>
      <c r="B459" s="244">
        <v>359600000</v>
      </c>
    </row>
    <row r="460" spans="1:2">
      <c r="A460" s="241" t="s">
        <v>1324</v>
      </c>
      <c r="B460" s="243">
        <v>89824100</v>
      </c>
    </row>
    <row r="461" spans="1:2">
      <c r="A461" s="242" t="s">
        <v>1325</v>
      </c>
      <c r="B461" s="244">
        <v>89824100</v>
      </c>
    </row>
    <row r="462" spans="1:2">
      <c r="A462" s="241" t="s">
        <v>1326</v>
      </c>
      <c r="B462" s="243">
        <v>202108995</v>
      </c>
    </row>
    <row r="463" spans="1:2">
      <c r="A463" s="242" t="s">
        <v>1327</v>
      </c>
      <c r="B463" s="244">
        <v>202108995</v>
      </c>
    </row>
    <row r="464" spans="1:2">
      <c r="A464" s="241" t="s">
        <v>1328</v>
      </c>
      <c r="B464" s="243">
        <v>71866000</v>
      </c>
    </row>
    <row r="465" spans="1:2">
      <c r="A465" s="242" t="s">
        <v>1329</v>
      </c>
      <c r="B465" s="244">
        <v>17968000</v>
      </c>
    </row>
    <row r="466" spans="1:2">
      <c r="A466" s="242" t="s">
        <v>1330</v>
      </c>
      <c r="B466" s="244">
        <v>17968400</v>
      </c>
    </row>
    <row r="467" spans="1:2">
      <c r="A467" s="242" t="s">
        <v>1331</v>
      </c>
      <c r="B467" s="244">
        <v>17964800</v>
      </c>
    </row>
    <row r="468" spans="1:2">
      <c r="A468" s="242" t="s">
        <v>1332</v>
      </c>
      <c r="B468" s="244">
        <v>17964800</v>
      </c>
    </row>
    <row r="469" spans="1:2">
      <c r="A469" s="241" t="s">
        <v>1333</v>
      </c>
      <c r="B469" s="243">
        <v>4491200</v>
      </c>
    </row>
    <row r="470" spans="1:2">
      <c r="A470" s="242" t="s">
        <v>1334</v>
      </c>
      <c r="B470" s="244">
        <v>4491200</v>
      </c>
    </row>
    <row r="471" spans="1:2">
      <c r="A471" s="241" t="s">
        <v>1335</v>
      </c>
      <c r="B471" s="243">
        <v>167919550</v>
      </c>
    </row>
    <row r="472" spans="1:2">
      <c r="A472" s="242" t="s">
        <v>1336</v>
      </c>
      <c r="B472" s="244">
        <v>13914410</v>
      </c>
    </row>
    <row r="473" spans="1:2">
      <c r="A473" s="242" t="s">
        <v>1337</v>
      </c>
      <c r="B473" s="244">
        <v>22000820</v>
      </c>
    </row>
    <row r="474" spans="1:2">
      <c r="A474" s="242" t="s">
        <v>1338</v>
      </c>
      <c r="B474" s="244">
        <v>16500615</v>
      </c>
    </row>
    <row r="475" spans="1:2">
      <c r="A475" s="242" t="s">
        <v>1339</v>
      </c>
      <c r="B475" s="244">
        <v>16500615</v>
      </c>
    </row>
    <row r="476" spans="1:2">
      <c r="A476" s="242" t="s">
        <v>1340</v>
      </c>
      <c r="B476" s="244">
        <v>16500615</v>
      </c>
    </row>
    <row r="477" spans="1:2">
      <c r="A477" s="242" t="s">
        <v>1341</v>
      </c>
      <c r="B477" s="244">
        <v>16500615</v>
      </c>
    </row>
    <row r="478" spans="1:2">
      <c r="A478" s="242" t="s">
        <v>1342</v>
      </c>
      <c r="B478" s="244">
        <v>16500615</v>
      </c>
    </row>
    <row r="479" spans="1:2">
      <c r="A479" s="242" t="s">
        <v>1343</v>
      </c>
      <c r="B479" s="244">
        <v>16500615</v>
      </c>
    </row>
    <row r="480" spans="1:2">
      <c r="A480" s="242" t="s">
        <v>1344</v>
      </c>
      <c r="B480" s="244">
        <v>16500615</v>
      </c>
    </row>
    <row r="481" spans="1:2">
      <c r="A481" s="242" t="s">
        <v>1345</v>
      </c>
      <c r="B481" s="244">
        <v>16500015</v>
      </c>
    </row>
    <row r="482" spans="1:2">
      <c r="A482" s="241" t="s">
        <v>1346</v>
      </c>
      <c r="B482" s="243">
        <v>13473600</v>
      </c>
    </row>
    <row r="483" spans="1:2">
      <c r="A483" s="242" t="s">
        <v>1347</v>
      </c>
      <c r="B483" s="244">
        <v>13473600</v>
      </c>
    </row>
    <row r="484" spans="1:2">
      <c r="A484" s="241" t="s">
        <v>1348</v>
      </c>
      <c r="B484" s="243">
        <v>711299900</v>
      </c>
    </row>
    <row r="485" spans="1:2">
      <c r="A485" s="242" t="s">
        <v>1349</v>
      </c>
      <c r="B485" s="244">
        <v>355677700</v>
      </c>
    </row>
    <row r="486" spans="1:2">
      <c r="A486" s="242" t="s">
        <v>1350</v>
      </c>
      <c r="B486" s="244">
        <v>355622200</v>
      </c>
    </row>
    <row r="487" spans="1:2">
      <c r="A487" s="241" t="s">
        <v>1351</v>
      </c>
      <c r="B487" s="243">
        <v>1722859520</v>
      </c>
    </row>
    <row r="488" spans="1:2">
      <c r="A488" s="242" t="s">
        <v>1352</v>
      </c>
      <c r="B488" s="244">
        <v>574366080</v>
      </c>
    </row>
    <row r="489" spans="1:2">
      <c r="A489" s="242" t="s">
        <v>1353</v>
      </c>
      <c r="B489" s="244">
        <v>574247040</v>
      </c>
    </row>
    <row r="490" spans="1:2">
      <c r="A490" s="242" t="s">
        <v>1354</v>
      </c>
      <c r="B490" s="244">
        <v>574246400</v>
      </c>
    </row>
    <row r="491" spans="1:2">
      <c r="A491" s="241" t="s">
        <v>1355</v>
      </c>
      <c r="B491" s="243">
        <v>26962215</v>
      </c>
    </row>
    <row r="492" spans="1:2">
      <c r="A492" s="242" t="s">
        <v>1356</v>
      </c>
      <c r="B492" s="244">
        <v>13473615</v>
      </c>
    </row>
    <row r="493" spans="1:2">
      <c r="A493" s="242" t="s">
        <v>1357</v>
      </c>
      <c r="B493" s="244">
        <v>13488600</v>
      </c>
    </row>
    <row r="494" spans="1:2">
      <c r="A494" s="241" t="s">
        <v>1358</v>
      </c>
      <c r="B494" s="243">
        <v>4306878000</v>
      </c>
    </row>
    <row r="495" spans="1:2">
      <c r="A495" s="242" t="s">
        <v>1359</v>
      </c>
      <c r="B495" s="244">
        <v>1067102100</v>
      </c>
    </row>
    <row r="496" spans="1:2">
      <c r="A496" s="242" t="s">
        <v>1360</v>
      </c>
      <c r="B496" s="244">
        <v>355711100</v>
      </c>
    </row>
    <row r="497" spans="1:2">
      <c r="A497" s="242" t="s">
        <v>1361</v>
      </c>
      <c r="B497" s="244">
        <v>358904400</v>
      </c>
    </row>
    <row r="498" spans="1:2">
      <c r="A498" s="242" t="s">
        <v>1362</v>
      </c>
      <c r="B498" s="244">
        <v>391160000</v>
      </c>
    </row>
    <row r="499" spans="1:2">
      <c r="A499" s="242" t="s">
        <v>1363</v>
      </c>
      <c r="B499" s="244">
        <v>355600000</v>
      </c>
    </row>
    <row r="500" spans="1:2">
      <c r="A500" s="242" t="s">
        <v>1364</v>
      </c>
      <c r="B500" s="244">
        <v>355600000</v>
      </c>
    </row>
    <row r="501" spans="1:2">
      <c r="A501" s="242" t="s">
        <v>1365</v>
      </c>
      <c r="B501" s="244">
        <v>355600100</v>
      </c>
    </row>
    <row r="502" spans="1:2">
      <c r="A502" s="242" t="s">
        <v>1366</v>
      </c>
      <c r="B502" s="244">
        <v>356000100</v>
      </c>
    </row>
    <row r="503" spans="1:2">
      <c r="A503" s="242" t="s">
        <v>1367</v>
      </c>
      <c r="B503" s="244">
        <v>355600100</v>
      </c>
    </row>
    <row r="504" spans="1:2">
      <c r="A504" s="242" t="s">
        <v>1368</v>
      </c>
      <c r="B504" s="244">
        <v>355600100</v>
      </c>
    </row>
    <row r="505" spans="1:2">
      <c r="A505" s="241" t="s">
        <v>1369</v>
      </c>
      <c r="B505" s="243">
        <v>1123100000</v>
      </c>
    </row>
    <row r="506" spans="1:2">
      <c r="A506" s="242" t="s">
        <v>1370</v>
      </c>
      <c r="B506" s="244">
        <v>449120000</v>
      </c>
    </row>
    <row r="507" spans="1:2">
      <c r="A507" s="242" t="s">
        <v>1371</v>
      </c>
      <c r="B507" s="244">
        <v>673980000</v>
      </c>
    </row>
    <row r="508" spans="1:2">
      <c r="A508" s="241" t="s">
        <v>1372</v>
      </c>
      <c r="B508" s="243">
        <v>71120150</v>
      </c>
    </row>
    <row r="509" spans="1:2">
      <c r="A509" s="242" t="s">
        <v>1373</v>
      </c>
      <c r="B509" s="244">
        <v>35560150</v>
      </c>
    </row>
    <row r="510" spans="1:2">
      <c r="A510" s="242" t="s">
        <v>1374</v>
      </c>
      <c r="B510" s="244">
        <v>35560000</v>
      </c>
    </row>
    <row r="511" spans="1:2">
      <c r="A511" s="241" t="s">
        <v>1375</v>
      </c>
      <c r="B511" s="243">
        <v>1468320</v>
      </c>
    </row>
    <row r="512" spans="1:2">
      <c r="A512" s="242" t="s">
        <v>1376</v>
      </c>
      <c r="B512" s="244">
        <v>1468320</v>
      </c>
    </row>
    <row r="513" spans="1:2">
      <c r="A513" s="241" t="s">
        <v>1377</v>
      </c>
      <c r="B513" s="243">
        <v>2747555756.8600001</v>
      </c>
    </row>
    <row r="514" spans="1:2">
      <c r="A514" s="242" t="s">
        <v>1378</v>
      </c>
      <c r="B514" s="244">
        <v>1106570303.5999999</v>
      </c>
    </row>
    <row r="515" spans="1:2">
      <c r="A515" s="242" t="s">
        <v>1379</v>
      </c>
      <c r="B515" s="244">
        <v>549908488.39999998</v>
      </c>
    </row>
    <row r="516" spans="1:2">
      <c r="A516" s="242" t="s">
        <v>1380</v>
      </c>
      <c r="B516" s="244">
        <v>547527988</v>
      </c>
    </row>
    <row r="517" spans="1:2">
      <c r="A517" s="242" t="s">
        <v>1381</v>
      </c>
      <c r="B517" s="244">
        <v>543548976.86000001</v>
      </c>
    </row>
    <row r="518" spans="1:2">
      <c r="A518" s="241" t="s">
        <v>1382</v>
      </c>
      <c r="B518" s="243">
        <v>8982400</v>
      </c>
    </row>
    <row r="519" spans="1:2">
      <c r="A519" s="242" t="s">
        <v>1383</v>
      </c>
      <c r="B519" s="244">
        <v>8982400</v>
      </c>
    </row>
    <row r="520" spans="1:2">
      <c r="A520" s="241" t="s">
        <v>1384</v>
      </c>
      <c r="B520" s="243">
        <v>134736000</v>
      </c>
    </row>
    <row r="521" spans="1:2">
      <c r="A521" s="242" t="s">
        <v>1385</v>
      </c>
      <c r="B521" s="244">
        <v>134736000</v>
      </c>
    </row>
    <row r="522" spans="1:2">
      <c r="A522" s="241" t="s">
        <v>1386</v>
      </c>
      <c r="B522" s="243">
        <v>16536110</v>
      </c>
    </row>
    <row r="523" spans="1:2">
      <c r="A523" s="242" t="s">
        <v>1387</v>
      </c>
      <c r="B523" s="244">
        <v>5505555</v>
      </c>
    </row>
    <row r="524" spans="1:2">
      <c r="A524" s="242" t="s">
        <v>1388</v>
      </c>
      <c r="B524" s="244">
        <v>5525555</v>
      </c>
    </row>
    <row r="525" spans="1:2">
      <c r="A525" s="242" t="s">
        <v>1389</v>
      </c>
      <c r="B525" s="244">
        <v>5505000</v>
      </c>
    </row>
    <row r="526" spans="1:2">
      <c r="A526" s="241" t="s">
        <v>1390</v>
      </c>
      <c r="B526" s="243">
        <v>62884800</v>
      </c>
    </row>
    <row r="527" spans="1:2">
      <c r="A527" s="242" t="s">
        <v>1391</v>
      </c>
      <c r="B527" s="244">
        <v>22460000</v>
      </c>
    </row>
    <row r="528" spans="1:2">
      <c r="A528" s="242" t="s">
        <v>1392</v>
      </c>
      <c r="B528" s="244">
        <v>17964800</v>
      </c>
    </row>
    <row r="529" spans="1:2">
      <c r="A529" s="242" t="s">
        <v>1393</v>
      </c>
      <c r="B529" s="244">
        <v>22460000</v>
      </c>
    </row>
    <row r="530" spans="1:2">
      <c r="A530" s="241" t="s">
        <v>1394</v>
      </c>
      <c r="B530" s="243">
        <v>6837056041.1599998</v>
      </c>
    </row>
    <row r="531" spans="1:2">
      <c r="A531" s="242" t="s">
        <v>1395</v>
      </c>
      <c r="B531" s="244">
        <v>1076936400</v>
      </c>
    </row>
    <row r="532" spans="1:2">
      <c r="A532" s="242" t="s">
        <v>1396</v>
      </c>
      <c r="B532" s="244">
        <v>71835760</v>
      </c>
    </row>
    <row r="533" spans="1:2">
      <c r="A533" s="242" t="s">
        <v>1397</v>
      </c>
      <c r="B533" s="244">
        <v>1141511631</v>
      </c>
    </row>
    <row r="534" spans="1:2">
      <c r="A534" s="242" t="s">
        <v>1398</v>
      </c>
      <c r="B534" s="244">
        <v>1102532050</v>
      </c>
    </row>
    <row r="535" spans="1:2">
      <c r="A535" s="242" t="s">
        <v>1399</v>
      </c>
      <c r="B535" s="244">
        <v>38824408</v>
      </c>
    </row>
    <row r="536" spans="1:2">
      <c r="A536" s="242" t="s">
        <v>1400</v>
      </c>
      <c r="B536" s="244">
        <v>1135480540.4400001</v>
      </c>
    </row>
    <row r="537" spans="1:2">
      <c r="A537" s="242" t="s">
        <v>1401</v>
      </c>
      <c r="B537" s="244">
        <v>1129751079.3199999</v>
      </c>
    </row>
    <row r="538" spans="1:2">
      <c r="A538" s="242" t="s">
        <v>1402</v>
      </c>
      <c r="B538" s="244">
        <v>1140184172.4000001</v>
      </c>
    </row>
    <row r="539" spans="1:2">
      <c r="A539" s="241" t="s">
        <v>649</v>
      </c>
      <c r="B539" s="243">
        <v>44912000</v>
      </c>
    </row>
    <row r="540" spans="1:2">
      <c r="A540" s="242" t="s">
        <v>1403</v>
      </c>
      <c r="B540" s="244">
        <v>44912000</v>
      </c>
    </row>
    <row r="541" spans="1:2">
      <c r="A541" s="241" t="s">
        <v>1404</v>
      </c>
      <c r="B541" s="243">
        <v>35560000</v>
      </c>
    </row>
    <row r="542" spans="1:2">
      <c r="A542" s="242" t="s">
        <v>1405</v>
      </c>
      <c r="B542" s="244">
        <v>35560000</v>
      </c>
    </row>
    <row r="543" spans="1:2">
      <c r="A543" s="241" t="s">
        <v>1406</v>
      </c>
      <c r="B543" s="243">
        <v>53482895352</v>
      </c>
    </row>
    <row r="544" spans="1:2">
      <c r="A544" s="242" t="s">
        <v>1407</v>
      </c>
      <c r="B544" s="245"/>
    </row>
    <row r="545" spans="1:2">
      <c r="A545" s="242" t="s">
        <v>1408</v>
      </c>
      <c r="B545" s="244">
        <v>6045200000</v>
      </c>
    </row>
    <row r="546" spans="1:2">
      <c r="A546" s="242" t="s">
        <v>1409</v>
      </c>
      <c r="B546" s="244">
        <v>6400800000</v>
      </c>
    </row>
    <row r="547" spans="1:2">
      <c r="A547" s="242" t="s">
        <v>1410</v>
      </c>
      <c r="B547" s="244">
        <v>355600000</v>
      </c>
    </row>
    <row r="548" spans="1:2">
      <c r="A548" s="242" t="s">
        <v>1411</v>
      </c>
      <c r="B548" s="244">
        <v>5689600000</v>
      </c>
    </row>
    <row r="549" spans="1:2">
      <c r="A549" s="242" t="s">
        <v>1412</v>
      </c>
      <c r="B549" s="244">
        <v>1550465280</v>
      </c>
    </row>
    <row r="550" spans="1:2">
      <c r="A550" s="242" t="s">
        <v>1413</v>
      </c>
      <c r="B550" s="244">
        <v>1457960000</v>
      </c>
    </row>
    <row r="551" spans="1:2">
      <c r="A551" s="242" t="s">
        <v>1414</v>
      </c>
      <c r="B551" s="244">
        <v>6151880000</v>
      </c>
    </row>
    <row r="552" spans="1:2">
      <c r="A552" s="242" t="s">
        <v>1415</v>
      </c>
      <c r="B552" s="244">
        <v>3058160000</v>
      </c>
    </row>
    <row r="553" spans="1:2">
      <c r="A553" s="242" t="s">
        <v>1416</v>
      </c>
      <c r="B553" s="244">
        <v>6116320000</v>
      </c>
    </row>
    <row r="554" spans="1:2">
      <c r="A554" s="242" t="s">
        <v>1417</v>
      </c>
      <c r="B554" s="244">
        <v>6080760000</v>
      </c>
    </row>
    <row r="555" spans="1:2">
      <c r="A555" s="242" t="s">
        <v>1418</v>
      </c>
      <c r="B555" s="244">
        <v>6080760000</v>
      </c>
    </row>
    <row r="556" spans="1:2">
      <c r="A556" s="242" t="s">
        <v>1419</v>
      </c>
      <c r="B556" s="244">
        <v>4495390072</v>
      </c>
    </row>
    <row r="557" spans="1:2">
      <c r="A557" s="241" t="s">
        <v>652</v>
      </c>
      <c r="B557" s="243">
        <v>8982400</v>
      </c>
    </row>
    <row r="558" spans="1:2">
      <c r="A558" s="242" t="s">
        <v>1420</v>
      </c>
      <c r="B558" s="244">
        <v>8982400</v>
      </c>
    </row>
    <row r="559" spans="1:2">
      <c r="A559" s="241" t="s">
        <v>1421</v>
      </c>
      <c r="B559" s="243">
        <v>404238000</v>
      </c>
    </row>
    <row r="560" spans="1:2">
      <c r="A560" s="242" t="s">
        <v>1422</v>
      </c>
      <c r="B560" s="244">
        <v>134736000</v>
      </c>
    </row>
    <row r="561" spans="1:2">
      <c r="A561" s="242" t="s">
        <v>1423</v>
      </c>
      <c r="B561" s="244">
        <v>134766000</v>
      </c>
    </row>
    <row r="562" spans="1:2">
      <c r="A562" s="242" t="s">
        <v>1424</v>
      </c>
      <c r="B562" s="244">
        <v>134736000</v>
      </c>
    </row>
    <row r="563" spans="1:2">
      <c r="A563" s="241" t="s">
        <v>1425</v>
      </c>
      <c r="B563" s="243">
        <v>195582355</v>
      </c>
    </row>
    <row r="564" spans="1:2">
      <c r="A564" s="242" t="s">
        <v>1426</v>
      </c>
      <c r="B564" s="244">
        <v>53340105</v>
      </c>
    </row>
    <row r="565" spans="1:2">
      <c r="A565" s="242" t="s">
        <v>1427</v>
      </c>
      <c r="B565" s="244">
        <v>35562220</v>
      </c>
    </row>
    <row r="566" spans="1:2">
      <c r="A566" s="242" t="s">
        <v>1428</v>
      </c>
      <c r="B566" s="244">
        <v>106680030</v>
      </c>
    </row>
    <row r="567" spans="1:2">
      <c r="A567" s="241" t="s">
        <v>1429</v>
      </c>
      <c r="B567" s="243">
        <v>426720120</v>
      </c>
    </row>
    <row r="568" spans="1:2">
      <c r="A568" s="242" t="s">
        <v>1430</v>
      </c>
      <c r="B568" s="244">
        <v>142240040</v>
      </c>
    </row>
    <row r="569" spans="1:2">
      <c r="A569" s="242" t="s">
        <v>1431</v>
      </c>
      <c r="B569" s="244">
        <v>142240040</v>
      </c>
    </row>
    <row r="570" spans="1:2">
      <c r="A570" s="242" t="s">
        <v>1432</v>
      </c>
      <c r="B570" s="244">
        <v>142240040</v>
      </c>
    </row>
    <row r="571" spans="1:2">
      <c r="A571" s="241" t="s">
        <v>1433</v>
      </c>
      <c r="B571" s="243">
        <v>143576360</v>
      </c>
    </row>
    <row r="572" spans="1:2">
      <c r="A572" s="242" t="s">
        <v>1434</v>
      </c>
      <c r="B572" s="244">
        <v>71795540</v>
      </c>
    </row>
    <row r="573" spans="1:2">
      <c r="A573" s="242" t="s">
        <v>1435</v>
      </c>
      <c r="B573" s="244">
        <v>71780820</v>
      </c>
    </row>
    <row r="574" spans="1:2">
      <c r="A574" s="241" t="s">
        <v>1436</v>
      </c>
      <c r="B574" s="243">
        <v>13500600</v>
      </c>
    </row>
    <row r="575" spans="1:2">
      <c r="A575" s="242" t="s">
        <v>1437</v>
      </c>
      <c r="B575" s="244">
        <v>13500600</v>
      </c>
    </row>
    <row r="576" spans="1:2">
      <c r="A576" s="241" t="s">
        <v>1438</v>
      </c>
      <c r="B576" s="243">
        <v>61013680</v>
      </c>
    </row>
    <row r="577" spans="1:2">
      <c r="A577" s="242" t="s">
        <v>1439</v>
      </c>
      <c r="B577" s="244">
        <v>61013680</v>
      </c>
    </row>
    <row r="578" spans="1:2">
      <c r="A578" s="241" t="s">
        <v>1440</v>
      </c>
      <c r="B578" s="243">
        <v>179648070</v>
      </c>
    </row>
    <row r="579" spans="1:2">
      <c r="A579" s="242" t="s">
        <v>1441</v>
      </c>
      <c r="B579" s="244">
        <v>44912010</v>
      </c>
    </row>
    <row r="580" spans="1:2">
      <c r="A580" s="242" t="s">
        <v>1442</v>
      </c>
      <c r="B580" s="244">
        <v>44912020</v>
      </c>
    </row>
    <row r="581" spans="1:2">
      <c r="A581" s="242" t="s">
        <v>1443</v>
      </c>
      <c r="B581" s="244">
        <v>89824040</v>
      </c>
    </row>
    <row r="582" spans="1:2">
      <c r="A582" s="241" t="s">
        <v>1444</v>
      </c>
      <c r="B582" s="243">
        <v>4491200</v>
      </c>
    </row>
    <row r="583" spans="1:2">
      <c r="A583" s="242" t="s">
        <v>1445</v>
      </c>
      <c r="B583" s="244">
        <v>4491200</v>
      </c>
    </row>
    <row r="584" spans="1:2">
      <c r="A584" s="241" t="s">
        <v>1446</v>
      </c>
      <c r="B584" s="243">
        <v>89840000</v>
      </c>
    </row>
    <row r="585" spans="1:2">
      <c r="A585" s="242" t="s">
        <v>1447</v>
      </c>
      <c r="B585" s="244">
        <v>89840000</v>
      </c>
    </row>
    <row r="586" spans="1:2">
      <c r="A586" s="241" t="s">
        <v>1448</v>
      </c>
      <c r="B586" s="243">
        <v>8982400</v>
      </c>
    </row>
    <row r="587" spans="1:2">
      <c r="A587" s="242" t="s">
        <v>1449</v>
      </c>
      <c r="B587" s="244">
        <v>8982400</v>
      </c>
    </row>
    <row r="588" spans="1:2">
      <c r="A588" s="241" t="s">
        <v>1450</v>
      </c>
      <c r="B588" s="243">
        <v>4491200</v>
      </c>
    </row>
    <row r="589" spans="1:2">
      <c r="A589" s="242" t="s">
        <v>1451</v>
      </c>
      <c r="B589" s="244">
        <v>4491200</v>
      </c>
    </row>
    <row r="590" spans="1:2">
      <c r="A590" s="241" t="s">
        <v>1452</v>
      </c>
      <c r="B590" s="243">
        <v>213360090</v>
      </c>
    </row>
    <row r="591" spans="1:2">
      <c r="A591" s="242" t="s">
        <v>1453</v>
      </c>
      <c r="B591" s="244">
        <v>35560020</v>
      </c>
    </row>
    <row r="592" spans="1:2">
      <c r="A592" s="242" t="s">
        <v>1454</v>
      </c>
      <c r="B592" s="244">
        <v>35560010</v>
      </c>
    </row>
    <row r="593" spans="1:2">
      <c r="A593" s="242" t="s">
        <v>1455</v>
      </c>
      <c r="B593" s="244">
        <v>35560010</v>
      </c>
    </row>
    <row r="594" spans="1:2">
      <c r="A594" s="242" t="s">
        <v>1456</v>
      </c>
      <c r="B594" s="244">
        <v>35560020</v>
      </c>
    </row>
    <row r="595" spans="1:2">
      <c r="A595" s="242" t="s">
        <v>1457</v>
      </c>
      <c r="B595" s="244">
        <v>35560020</v>
      </c>
    </row>
    <row r="596" spans="1:2">
      <c r="A596" s="242" t="s">
        <v>1458</v>
      </c>
      <c r="B596" s="244">
        <v>35560010</v>
      </c>
    </row>
    <row r="597" spans="1:2">
      <c r="A597" s="241" t="s">
        <v>1459</v>
      </c>
      <c r="B597" s="243">
        <v>134736030</v>
      </c>
    </row>
    <row r="598" spans="1:2">
      <c r="A598" s="242" t="s">
        <v>1460</v>
      </c>
      <c r="B598" s="244">
        <v>44912020</v>
      </c>
    </row>
    <row r="599" spans="1:2">
      <c r="A599" s="242" t="s">
        <v>1461</v>
      </c>
      <c r="B599" s="244">
        <v>44912010</v>
      </c>
    </row>
    <row r="600" spans="1:2">
      <c r="A600" s="242" t="s">
        <v>1462</v>
      </c>
      <c r="B600" s="244">
        <v>44912000</v>
      </c>
    </row>
    <row r="601" spans="1:2">
      <c r="A601" s="241" t="s">
        <v>1463</v>
      </c>
      <c r="B601" s="243">
        <v>826139920</v>
      </c>
    </row>
    <row r="602" spans="1:2">
      <c r="A602" s="242" t="s">
        <v>1464</v>
      </c>
      <c r="B602" s="244">
        <v>792000000</v>
      </c>
    </row>
    <row r="603" spans="1:2">
      <c r="A603" s="242" t="s">
        <v>1465</v>
      </c>
      <c r="B603" s="244">
        <v>34139920</v>
      </c>
    </row>
    <row r="604" spans="1:2">
      <c r="A604" s="241" t="s">
        <v>1466</v>
      </c>
      <c r="B604" s="243">
        <v>355978500</v>
      </c>
    </row>
    <row r="605" spans="1:2">
      <c r="A605" s="242" t="s">
        <v>1467</v>
      </c>
      <c r="B605" s="244">
        <v>89037750</v>
      </c>
    </row>
    <row r="606" spans="1:2">
      <c r="A606" s="242" t="s">
        <v>1468</v>
      </c>
      <c r="B606" s="244">
        <v>88900000</v>
      </c>
    </row>
    <row r="607" spans="1:2">
      <c r="A607" s="242" t="s">
        <v>1469</v>
      </c>
      <c r="B607" s="244">
        <v>89003000</v>
      </c>
    </row>
    <row r="608" spans="1:2">
      <c r="A608" s="242" t="s">
        <v>1470</v>
      </c>
      <c r="B608" s="244">
        <v>89037750</v>
      </c>
    </row>
    <row r="609" spans="1:2">
      <c r="A609" s="241" t="s">
        <v>1471</v>
      </c>
      <c r="B609" s="243">
        <v>4491600</v>
      </c>
    </row>
    <row r="610" spans="1:2">
      <c r="A610" s="242" t="s">
        <v>1472</v>
      </c>
      <c r="B610" s="244">
        <v>4491600</v>
      </c>
    </row>
    <row r="611" spans="1:2">
      <c r="A611" s="241" t="s">
        <v>1473</v>
      </c>
      <c r="B611" s="243">
        <v>107010400</v>
      </c>
    </row>
    <row r="612" spans="1:2">
      <c r="A612" s="242" t="s">
        <v>1474</v>
      </c>
      <c r="B612" s="244">
        <v>35890400</v>
      </c>
    </row>
    <row r="613" spans="1:2">
      <c r="A613" s="242" t="s">
        <v>1475</v>
      </c>
      <c r="B613" s="244">
        <v>35560000</v>
      </c>
    </row>
    <row r="614" spans="1:2">
      <c r="A614" s="242" t="s">
        <v>1476</v>
      </c>
      <c r="B614" s="244">
        <v>35560000</v>
      </c>
    </row>
    <row r="615" spans="1:2">
      <c r="A615" s="241" t="s">
        <v>1477</v>
      </c>
      <c r="B615" s="243">
        <v>160020060</v>
      </c>
    </row>
    <row r="616" spans="1:2">
      <c r="A616" s="242" t="s">
        <v>1478</v>
      </c>
      <c r="B616" s="244">
        <v>53340015</v>
      </c>
    </row>
    <row r="617" spans="1:2">
      <c r="A617" s="242" t="s">
        <v>1479</v>
      </c>
      <c r="B617" s="244">
        <v>53340015</v>
      </c>
    </row>
    <row r="618" spans="1:2">
      <c r="A618" s="242" t="s">
        <v>1480</v>
      </c>
      <c r="B618" s="244">
        <v>53340030</v>
      </c>
    </row>
    <row r="619" spans="1:2">
      <c r="A619" s="241" t="s">
        <v>1481</v>
      </c>
      <c r="B619" s="243">
        <v>462298000</v>
      </c>
    </row>
    <row r="620" spans="1:2">
      <c r="A620" s="242" t="s">
        <v>1482</v>
      </c>
      <c r="B620" s="244">
        <v>142248000</v>
      </c>
    </row>
    <row r="621" spans="1:2">
      <c r="A621" s="242" t="s">
        <v>1483</v>
      </c>
      <c r="B621" s="244">
        <v>71120000</v>
      </c>
    </row>
    <row r="622" spans="1:2">
      <c r="A622" s="242" t="s">
        <v>1484</v>
      </c>
      <c r="B622" s="244">
        <v>71130000</v>
      </c>
    </row>
    <row r="623" spans="1:2">
      <c r="A623" s="242" t="s">
        <v>1485</v>
      </c>
      <c r="B623" s="244">
        <v>71120000</v>
      </c>
    </row>
    <row r="624" spans="1:2">
      <c r="A624" s="242" t="s">
        <v>1486</v>
      </c>
      <c r="B624" s="244">
        <v>71120000</v>
      </c>
    </row>
    <row r="625" spans="1:2">
      <c r="A625" s="242" t="s">
        <v>1487</v>
      </c>
      <c r="B625" s="244">
        <v>35560000</v>
      </c>
    </row>
    <row r="626" spans="1:2">
      <c r="A626" s="241" t="s">
        <v>1488</v>
      </c>
      <c r="B626" s="243">
        <v>35560010</v>
      </c>
    </row>
    <row r="627" spans="1:2">
      <c r="A627" s="242" t="s">
        <v>1489</v>
      </c>
      <c r="B627" s="244">
        <v>35560010</v>
      </c>
    </row>
    <row r="628" spans="1:2">
      <c r="A628" s="241" t="s">
        <v>1490</v>
      </c>
      <c r="B628" s="243">
        <v>110430985</v>
      </c>
    </row>
    <row r="629" spans="1:2">
      <c r="A629" s="242" t="s">
        <v>1491</v>
      </c>
      <c r="B629" s="244">
        <v>35600000</v>
      </c>
    </row>
    <row r="630" spans="1:2">
      <c r="A630" s="242" t="s">
        <v>1492</v>
      </c>
      <c r="B630" s="244">
        <v>35709990</v>
      </c>
    </row>
    <row r="631" spans="1:2">
      <c r="A631" s="242" t="s">
        <v>1493</v>
      </c>
      <c r="B631" s="244">
        <v>17784995</v>
      </c>
    </row>
    <row r="632" spans="1:2">
      <c r="A632" s="242" t="s">
        <v>1494</v>
      </c>
      <c r="B632" s="244">
        <v>21336000</v>
      </c>
    </row>
    <row r="633" spans="1:2">
      <c r="A633" s="241" t="s">
        <v>1495</v>
      </c>
      <c r="B633" s="243">
        <v>107671200</v>
      </c>
    </row>
    <row r="634" spans="1:2">
      <c r="A634" s="242" t="s">
        <v>1496</v>
      </c>
      <c r="B634" s="244">
        <v>107671200</v>
      </c>
    </row>
    <row r="635" spans="1:2">
      <c r="A635" s="241" t="s">
        <v>1497</v>
      </c>
      <c r="B635" s="243">
        <v>1742449834</v>
      </c>
    </row>
    <row r="636" spans="1:2">
      <c r="A636" s="242" t="s">
        <v>1498</v>
      </c>
      <c r="B636" s="244">
        <v>160020315</v>
      </c>
    </row>
    <row r="637" spans="1:2">
      <c r="A637" s="242" t="s">
        <v>1499</v>
      </c>
      <c r="B637" s="244">
        <v>160020045</v>
      </c>
    </row>
    <row r="638" spans="1:2">
      <c r="A638" s="242" t="s">
        <v>1500</v>
      </c>
      <c r="B638" s="244">
        <v>213360420</v>
      </c>
    </row>
    <row r="639" spans="1:2">
      <c r="A639" s="242" t="s">
        <v>1501</v>
      </c>
      <c r="B639" s="244">
        <v>213360060</v>
      </c>
    </row>
    <row r="640" spans="1:2">
      <c r="A640" s="242" t="s">
        <v>1502</v>
      </c>
      <c r="B640" s="244">
        <v>213360060</v>
      </c>
    </row>
    <row r="641" spans="1:2">
      <c r="A641" s="242" t="s">
        <v>1503</v>
      </c>
      <c r="B641" s="244">
        <v>206252466</v>
      </c>
    </row>
    <row r="642" spans="1:2">
      <c r="A642" s="242" t="s">
        <v>1504</v>
      </c>
      <c r="B642" s="244">
        <v>199140312</v>
      </c>
    </row>
    <row r="643" spans="1:2">
      <c r="A643" s="242" t="s">
        <v>1505</v>
      </c>
      <c r="B643" s="244">
        <v>192024000</v>
      </c>
    </row>
    <row r="644" spans="1:2">
      <c r="A644" s="242" t="s">
        <v>1506</v>
      </c>
      <c r="B644" s="244">
        <v>184912156</v>
      </c>
    </row>
    <row r="645" spans="1:2">
      <c r="A645" s="241" t="s">
        <v>1507</v>
      </c>
      <c r="B645" s="243">
        <v>221482500</v>
      </c>
    </row>
    <row r="646" spans="1:2">
      <c r="A646" s="242" t="s">
        <v>1508</v>
      </c>
      <c r="B646" s="244">
        <v>113792000</v>
      </c>
    </row>
    <row r="647" spans="1:2">
      <c r="A647" s="242" t="s">
        <v>1509</v>
      </c>
      <c r="B647" s="244">
        <v>35890500</v>
      </c>
    </row>
    <row r="648" spans="1:2">
      <c r="A648" s="242" t="s">
        <v>1510</v>
      </c>
      <c r="B648" s="244">
        <v>71800000</v>
      </c>
    </row>
    <row r="649" spans="1:2">
      <c r="A649" s="241" t="s">
        <v>1511</v>
      </c>
      <c r="B649" s="243">
        <v>35565000</v>
      </c>
    </row>
    <row r="650" spans="1:2">
      <c r="A650" s="242" t="s">
        <v>1512</v>
      </c>
      <c r="B650" s="244">
        <v>35565000</v>
      </c>
    </row>
    <row r="651" spans="1:2">
      <c r="A651" s="241" t="s">
        <v>1513</v>
      </c>
      <c r="B651" s="243">
        <v>23825251119.719997</v>
      </c>
    </row>
    <row r="652" spans="1:2">
      <c r="A652" s="242" t="s">
        <v>1514</v>
      </c>
      <c r="B652" s="244">
        <v>1123031871.6700001</v>
      </c>
    </row>
    <row r="653" spans="1:2">
      <c r="A653" s="242" t="s">
        <v>1515</v>
      </c>
      <c r="B653" s="244">
        <v>1109397387.28</v>
      </c>
    </row>
    <row r="654" spans="1:2">
      <c r="A654" s="242" t="s">
        <v>1516</v>
      </c>
      <c r="B654" s="244">
        <v>1759972710.53</v>
      </c>
    </row>
    <row r="655" spans="1:2">
      <c r="A655" s="242" t="s">
        <v>1517</v>
      </c>
      <c r="B655" s="244">
        <v>1096218788</v>
      </c>
    </row>
    <row r="656" spans="1:2">
      <c r="A656" s="242" t="s">
        <v>1518</v>
      </c>
      <c r="B656" s="244">
        <v>1097374488</v>
      </c>
    </row>
    <row r="657" spans="1:2">
      <c r="A657" s="242" t="s">
        <v>1519</v>
      </c>
      <c r="B657" s="244">
        <v>1105844237.6800001</v>
      </c>
    </row>
    <row r="658" spans="1:2">
      <c r="A658" s="242" t="s">
        <v>1520</v>
      </c>
      <c r="B658" s="244">
        <v>1107570565.9200001</v>
      </c>
    </row>
    <row r="659" spans="1:2">
      <c r="A659" s="242" t="s">
        <v>1521</v>
      </c>
      <c r="B659" s="244">
        <v>1106404127.9200001</v>
      </c>
    </row>
    <row r="660" spans="1:2">
      <c r="A660" s="242" t="s">
        <v>1522</v>
      </c>
      <c r="B660" s="244">
        <v>1106181607.4400001</v>
      </c>
    </row>
    <row r="661" spans="1:2">
      <c r="A661" s="242" t="s">
        <v>1523</v>
      </c>
      <c r="B661" s="244">
        <v>1105844237.6800001</v>
      </c>
    </row>
    <row r="662" spans="1:2">
      <c r="A662" s="242" t="s">
        <v>1524</v>
      </c>
      <c r="B662" s="244">
        <v>1105237689.9200001</v>
      </c>
    </row>
    <row r="663" spans="1:2">
      <c r="A663" s="242" t="s">
        <v>1525</v>
      </c>
      <c r="B663" s="244">
        <v>1105115662.5599999</v>
      </c>
    </row>
    <row r="664" spans="1:2">
      <c r="A664" s="242" t="s">
        <v>1526</v>
      </c>
      <c r="B664" s="244">
        <v>1104512703.8399999</v>
      </c>
    </row>
    <row r="665" spans="1:2">
      <c r="A665" s="242" t="s">
        <v>1527</v>
      </c>
      <c r="B665" s="244">
        <v>1103956402.6400001</v>
      </c>
    </row>
    <row r="666" spans="1:2">
      <c r="A666" s="242" t="s">
        <v>1528</v>
      </c>
      <c r="B666" s="244">
        <v>1103511361.6800001</v>
      </c>
    </row>
    <row r="667" spans="1:2">
      <c r="A667" s="242" t="s">
        <v>1529</v>
      </c>
      <c r="B667" s="244">
        <v>1099459335.52</v>
      </c>
    </row>
    <row r="668" spans="1:2">
      <c r="A668" s="242" t="s">
        <v>1530</v>
      </c>
      <c r="B668" s="244">
        <v>1098967637.04</v>
      </c>
    </row>
    <row r="669" spans="1:2">
      <c r="A669" s="242" t="s">
        <v>1531</v>
      </c>
      <c r="B669" s="244">
        <v>1098117034.5599999</v>
      </c>
    </row>
    <row r="670" spans="1:2">
      <c r="A670" s="242" t="s">
        <v>1532</v>
      </c>
      <c r="B670" s="244">
        <v>1097198240.3199999</v>
      </c>
    </row>
    <row r="671" spans="1:2">
      <c r="A671" s="242" t="s">
        <v>1533</v>
      </c>
      <c r="B671" s="244">
        <v>1096419418.6400001</v>
      </c>
    </row>
    <row r="672" spans="1:2">
      <c r="A672" s="242" t="s">
        <v>1534</v>
      </c>
      <c r="B672" s="244">
        <v>1094915610.8800001</v>
      </c>
    </row>
    <row r="673" spans="1:2">
      <c r="A673" s="241" t="s">
        <v>1535</v>
      </c>
      <c r="B673" s="243">
        <v>430232994</v>
      </c>
    </row>
    <row r="674" spans="1:2">
      <c r="A674" s="242" t="s">
        <v>1536</v>
      </c>
      <c r="B674" s="244">
        <v>44920000</v>
      </c>
    </row>
    <row r="675" spans="1:2">
      <c r="A675" s="242" t="s">
        <v>1537</v>
      </c>
      <c r="B675" s="244">
        <v>89840000</v>
      </c>
    </row>
    <row r="676" spans="1:2">
      <c r="A676" s="242" t="s">
        <v>1538</v>
      </c>
      <c r="B676" s="244">
        <v>44912220</v>
      </c>
    </row>
    <row r="677" spans="1:2">
      <c r="A677" s="242" t="s">
        <v>1539</v>
      </c>
      <c r="B677" s="244">
        <v>44912220</v>
      </c>
    </row>
    <row r="678" spans="1:2">
      <c r="A678" s="242" t="s">
        <v>1540</v>
      </c>
      <c r="B678" s="244">
        <v>31438554</v>
      </c>
    </row>
    <row r="679" spans="1:2">
      <c r="A679" s="242" t="s">
        <v>1541</v>
      </c>
      <c r="B679" s="244">
        <v>67380000</v>
      </c>
    </row>
    <row r="680" spans="1:2">
      <c r="A680" s="242" t="s">
        <v>1542</v>
      </c>
      <c r="B680" s="244">
        <v>106830000</v>
      </c>
    </row>
    <row r="681" spans="1:2">
      <c r="A681" s="241" t="s">
        <v>1543</v>
      </c>
      <c r="B681" s="243">
        <v>13473600</v>
      </c>
    </row>
    <row r="682" spans="1:2">
      <c r="A682" s="242" t="s">
        <v>1544</v>
      </c>
      <c r="B682" s="244">
        <v>13473600</v>
      </c>
    </row>
    <row r="683" spans="1:2">
      <c r="A683" s="241" t="s">
        <v>1545</v>
      </c>
      <c r="B683" s="243">
        <v>99568154</v>
      </c>
    </row>
    <row r="684" spans="1:2">
      <c r="A684" s="242" t="s">
        <v>1546</v>
      </c>
      <c r="B684" s="244">
        <v>24892007</v>
      </c>
    </row>
    <row r="685" spans="1:2">
      <c r="A685" s="242" t="s">
        <v>1547</v>
      </c>
      <c r="B685" s="244">
        <v>24892077</v>
      </c>
    </row>
    <row r="686" spans="1:2">
      <c r="A686" s="242" t="s">
        <v>1548</v>
      </c>
      <c r="B686" s="244">
        <v>24892007</v>
      </c>
    </row>
    <row r="687" spans="1:2">
      <c r="A687" s="242" t="s">
        <v>1549</v>
      </c>
      <c r="B687" s="244">
        <v>24892063</v>
      </c>
    </row>
    <row r="688" spans="1:2">
      <c r="A688" s="241" t="s">
        <v>1550</v>
      </c>
      <c r="B688" s="243">
        <v>28448008</v>
      </c>
    </row>
    <row r="689" spans="1:2">
      <c r="A689" s="242" t="s">
        <v>1551</v>
      </c>
      <c r="B689" s="244">
        <v>14224004</v>
      </c>
    </row>
    <row r="690" spans="1:2">
      <c r="A690" s="242" t="s">
        <v>1552</v>
      </c>
      <c r="B690" s="244">
        <v>14224004</v>
      </c>
    </row>
    <row r="691" spans="1:2">
      <c r="A691" s="241" t="s">
        <v>1553</v>
      </c>
      <c r="B691" s="243">
        <v>116771200</v>
      </c>
    </row>
    <row r="692" spans="1:2">
      <c r="A692" s="242" t="s">
        <v>1554</v>
      </c>
      <c r="B692" s="244">
        <v>116771200</v>
      </c>
    </row>
    <row r="693" spans="1:2">
      <c r="A693" s="241" t="s">
        <v>685</v>
      </c>
      <c r="B693" s="243">
        <v>58209760</v>
      </c>
    </row>
    <row r="694" spans="1:2">
      <c r="A694" s="242" t="s">
        <v>1555</v>
      </c>
      <c r="B694" s="244">
        <v>211120</v>
      </c>
    </row>
    <row r="695" spans="1:2">
      <c r="A695" s="242" t="s">
        <v>1556</v>
      </c>
      <c r="B695" s="244">
        <v>57998640</v>
      </c>
    </row>
    <row r="696" spans="1:2">
      <c r="A696" s="241" t="s">
        <v>1557</v>
      </c>
      <c r="B696" s="243">
        <v>35560010</v>
      </c>
    </row>
    <row r="697" spans="1:2">
      <c r="A697" s="242" t="s">
        <v>1558</v>
      </c>
      <c r="B697" s="244">
        <v>17780005</v>
      </c>
    </row>
    <row r="698" spans="1:2">
      <c r="A698" s="242" t="s">
        <v>1559</v>
      </c>
      <c r="B698" s="244">
        <v>17780005</v>
      </c>
    </row>
    <row r="699" spans="1:2">
      <c r="A699" s="241" t="s">
        <v>1560</v>
      </c>
      <c r="B699" s="243">
        <v>98824000</v>
      </c>
    </row>
    <row r="700" spans="1:2">
      <c r="A700" s="242" t="s">
        <v>1561</v>
      </c>
      <c r="B700" s="244">
        <v>98824000</v>
      </c>
    </row>
    <row r="701" spans="1:2">
      <c r="A701" s="241" t="s">
        <v>1562</v>
      </c>
      <c r="B701" s="243">
        <v>111872000</v>
      </c>
    </row>
    <row r="702" spans="1:2">
      <c r="A702" s="242" t="s">
        <v>1563</v>
      </c>
      <c r="B702" s="245"/>
    </row>
    <row r="703" spans="1:2">
      <c r="A703" s="242" t="s">
        <v>1564</v>
      </c>
      <c r="B703" s="244">
        <v>111872000</v>
      </c>
    </row>
    <row r="704" spans="1:2">
      <c r="A704" s="241" t="s">
        <v>1565</v>
      </c>
      <c r="B704" s="243">
        <v>8970159</v>
      </c>
    </row>
    <row r="705" spans="1:2">
      <c r="A705" s="242" t="s">
        <v>1566</v>
      </c>
      <c r="B705" s="244">
        <v>8970159</v>
      </c>
    </row>
    <row r="706" spans="1:2">
      <c r="A706" s="241" t="s">
        <v>1567</v>
      </c>
      <c r="B706" s="243">
        <v>355739980</v>
      </c>
    </row>
    <row r="707" spans="1:2">
      <c r="A707" s="242" t="s">
        <v>1568</v>
      </c>
      <c r="B707" s="244">
        <v>71219980</v>
      </c>
    </row>
    <row r="708" spans="1:2">
      <c r="A708" s="242" t="s">
        <v>1569</v>
      </c>
      <c r="B708" s="244">
        <v>35560000</v>
      </c>
    </row>
    <row r="709" spans="1:2">
      <c r="A709" s="242" t="s">
        <v>1570</v>
      </c>
      <c r="B709" s="244">
        <v>71120000</v>
      </c>
    </row>
    <row r="710" spans="1:2">
      <c r="A710" s="242" t="s">
        <v>1571</v>
      </c>
      <c r="B710" s="244">
        <v>71120000</v>
      </c>
    </row>
    <row r="711" spans="1:2">
      <c r="A711" s="242" t="s">
        <v>1572</v>
      </c>
      <c r="B711" s="244">
        <v>71120000</v>
      </c>
    </row>
    <row r="712" spans="1:2">
      <c r="A712" s="242" t="s">
        <v>1573</v>
      </c>
      <c r="B712" s="244">
        <v>35600000</v>
      </c>
    </row>
    <row r="713" spans="1:2">
      <c r="A713" s="241" t="s">
        <v>1574</v>
      </c>
      <c r="B713" s="243">
        <v>231161850</v>
      </c>
    </row>
    <row r="714" spans="1:2">
      <c r="A714" s="242" t="s">
        <v>1575</v>
      </c>
      <c r="B714" s="244">
        <v>71141400</v>
      </c>
    </row>
    <row r="715" spans="1:2">
      <c r="A715" s="242" t="s">
        <v>1576</v>
      </c>
      <c r="B715" s="244">
        <v>106680300</v>
      </c>
    </row>
    <row r="716" spans="1:2">
      <c r="A716" s="242" t="s">
        <v>1577</v>
      </c>
      <c r="B716" s="244">
        <v>53340150</v>
      </c>
    </row>
    <row r="717" spans="1:2">
      <c r="A717" s="91" t="s">
        <v>1578</v>
      </c>
      <c r="B717" s="154">
        <f>+B7+B12+B14+B16+B18+B21+B27+B29+B33+B39+B43+B45+B104+B107+B109+B130+B143+B146+B149+B151+B154+B166+B170+B174+B180+B186+B188+B191+B195+B197+B199+B201+B206+B209+B216+B220+B224+B226+B231+B233+B235+B243+B245+B247+B254+B259+B261+B263+B265+B268+B270+B272+B274+B279+B287+B289+B292+B294+B298+B300+B302+B304+B306+B308+B310+B312+B314+B317+B319+B323+B331+B333+B354+B356+B358+B378+B381+B393+B396+B398+B400+B402+B404+B407+B443+B448+B450+B453+B456+B460+B462+B464+B469+B471+B482+B484+B487+B491+B494+B505+B508+B511+B513+B518+B520+B522+B526+B530+B539+B541+B543+B557+B559+B563+B567+B571+B574+B576+B578+B582+B584+B586+B588+B590+B597+B601+B604+B609+B611+B615+B619+B626+B628+B633+B635+B645+B649+B651+B673+B681+B683+B688+B691+B693+B696+B699+B701+B704+B706+B713</f>
        <v>234128801291.98999</v>
      </c>
    </row>
    <row r="727" spans="2:2">
      <c r="B727" s="11">
        <f>'7.6.-СПОТ_сотиш'!I544</f>
        <v>87687933445.5</v>
      </c>
    </row>
    <row r="728" spans="2:2">
      <c r="B728" s="11">
        <f>B717-B727</f>
        <v>146440867846.48999</v>
      </c>
    </row>
  </sheetData>
  <autoFilter ref="A6:B717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zoomScaleSheetLayoutView="100" workbookViewId="0">
      <selection activeCell="A6" sqref="A6:B6"/>
    </sheetView>
  </sheetViews>
  <sheetFormatPr defaultRowHeight="12"/>
  <cols>
    <col min="1" max="1" width="63.5703125" style="12" customWidth="1"/>
    <col min="2" max="2" width="18.85546875" style="158" customWidth="1"/>
    <col min="3" max="3" width="15.85546875" style="13" bestFit="1" customWidth="1"/>
    <col min="4" max="5" width="9.140625" style="13"/>
    <col min="6" max="6" width="13.28515625" style="13" customWidth="1"/>
    <col min="7" max="16384" width="9.140625" style="13"/>
  </cols>
  <sheetData>
    <row r="1" spans="1:3">
      <c r="B1" s="181" t="s">
        <v>8</v>
      </c>
    </row>
    <row r="3" spans="1:3">
      <c r="A3" s="179" t="s">
        <v>0</v>
      </c>
      <c r="B3" s="156"/>
    </row>
    <row r="4" spans="1:3">
      <c r="A4" s="180" t="s">
        <v>873</v>
      </c>
      <c r="B4" s="156"/>
    </row>
    <row r="5" spans="1:3">
      <c r="A5" s="180"/>
      <c r="B5" s="156" t="s">
        <v>337</v>
      </c>
    </row>
    <row r="6" spans="1:3" ht="15">
      <c r="A6" s="214" t="s">
        <v>1</v>
      </c>
      <c r="B6" s="215" t="s">
        <v>2</v>
      </c>
    </row>
    <row r="7" spans="1:3">
      <c r="A7" s="274" t="s">
        <v>1579</v>
      </c>
      <c r="B7" s="246">
        <v>13949103675</v>
      </c>
    </row>
    <row r="8" spans="1:3">
      <c r="A8" s="274"/>
      <c r="B8" s="247">
        <v>1027500</v>
      </c>
    </row>
    <row r="9" spans="1:3">
      <c r="A9" s="275" t="s">
        <v>1580</v>
      </c>
      <c r="B9" s="248">
        <v>13949103675</v>
      </c>
    </row>
    <row r="10" spans="1:3">
      <c r="A10" s="275"/>
      <c r="B10" s="249">
        <v>1027500</v>
      </c>
    </row>
    <row r="11" spans="1:3">
      <c r="A11" s="276" t="s">
        <v>1581</v>
      </c>
      <c r="B11" s="250">
        <v>13949103675</v>
      </c>
    </row>
    <row r="12" spans="1:3">
      <c r="A12" s="276"/>
      <c r="B12" s="251">
        <v>1027500</v>
      </c>
    </row>
    <row r="13" spans="1:3">
      <c r="A13" s="277" t="s">
        <v>1580</v>
      </c>
      <c r="B13" s="250"/>
      <c r="C13" s="182"/>
    </row>
    <row r="14" spans="1:3">
      <c r="A14" s="277"/>
      <c r="B14" s="251"/>
    </row>
    <row r="15" spans="1:3">
      <c r="A15" s="178"/>
      <c r="B15" s="159"/>
    </row>
    <row r="16" spans="1:3">
      <c r="A16" s="178" t="s">
        <v>253</v>
      </c>
      <c r="B16" s="159">
        <f>B7+B13</f>
        <v>13949103675</v>
      </c>
    </row>
    <row r="20" spans="2:2">
      <c r="B20" s="158" t="s">
        <v>314</v>
      </c>
    </row>
    <row r="21" spans="2:2">
      <c r="B21" s="158" t="s">
        <v>315</v>
      </c>
    </row>
  </sheetData>
  <autoFilter ref="A6:C14"/>
  <mergeCells count="4">
    <mergeCell ref="A7:A8"/>
    <mergeCell ref="A9:A10"/>
    <mergeCell ref="A11:A12"/>
    <mergeCell ref="A13:A14"/>
  </mergeCells>
  <pageMargins left="0.7" right="0.7" top="0.75" bottom="0.75" header="0.3" footer="0.3"/>
  <pageSetup paperSize="9" scale="9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90"/>
  <sheetViews>
    <sheetView view="pageBreakPreview" zoomScale="125" zoomScaleNormal="100" zoomScaleSheetLayoutView="125" workbookViewId="0">
      <selection activeCell="A3" sqref="A3:A4"/>
    </sheetView>
  </sheetViews>
  <sheetFormatPr defaultRowHeight="15"/>
  <cols>
    <col min="1" max="1" width="78.42578125" style="210" bestFit="1" customWidth="1"/>
    <col min="2" max="2" width="17.7109375" style="218" customWidth="1"/>
    <col min="3" max="3" width="9.140625" style="6"/>
    <col min="4" max="4" width="19" style="6" customWidth="1"/>
    <col min="5" max="16384" width="9.140625" style="6"/>
  </cols>
  <sheetData>
    <row r="1" spans="1:3">
      <c r="B1" s="211" t="s">
        <v>9</v>
      </c>
    </row>
    <row r="3" spans="1:3" ht="15.75">
      <c r="A3" s="1" t="s">
        <v>3</v>
      </c>
      <c r="B3" s="213"/>
    </row>
    <row r="4" spans="1:3" ht="15.75">
      <c r="A4" s="1" t="s">
        <v>873</v>
      </c>
      <c r="B4" s="212"/>
      <c r="C4" s="6" t="s">
        <v>316</v>
      </c>
    </row>
    <row r="5" spans="1:3">
      <c r="A5" s="212"/>
      <c r="B5" s="213"/>
      <c r="C5" s="6" t="s">
        <v>317</v>
      </c>
    </row>
    <row r="6" spans="1:3" s="4" customFormat="1">
      <c r="A6" s="214" t="s">
        <v>1</v>
      </c>
      <c r="B6" s="215" t="s">
        <v>2</v>
      </c>
    </row>
    <row r="7" spans="1:3" s="4" customFormat="1" ht="12">
      <c r="A7" s="230" t="s">
        <v>686</v>
      </c>
      <c r="B7" s="233">
        <v>5790400</v>
      </c>
    </row>
    <row r="8" spans="1:3" s="4" customFormat="1" ht="12">
      <c r="A8" s="231" t="s">
        <v>687</v>
      </c>
      <c r="B8" s="234">
        <v>3550400</v>
      </c>
    </row>
    <row r="9" spans="1:3" s="4" customFormat="1" ht="12">
      <c r="A9" s="231" t="s">
        <v>688</v>
      </c>
      <c r="B9" s="234">
        <v>2240000</v>
      </c>
    </row>
    <row r="10" spans="1:3" s="4" customFormat="1" ht="12">
      <c r="A10" s="230" t="s">
        <v>689</v>
      </c>
      <c r="B10" s="233">
        <v>27362113.140000001</v>
      </c>
    </row>
    <row r="11" spans="1:3" s="4" customFormat="1" ht="12">
      <c r="A11" s="231" t="s">
        <v>690</v>
      </c>
      <c r="B11" s="234">
        <v>9413988.4499999993</v>
      </c>
    </row>
    <row r="12" spans="1:3" s="4" customFormat="1" ht="12">
      <c r="A12" s="231" t="s">
        <v>691</v>
      </c>
      <c r="B12" s="234">
        <v>7747637.1600000001</v>
      </c>
    </row>
    <row r="13" spans="1:3" s="4" customFormat="1" ht="12">
      <c r="A13" s="231" t="s">
        <v>692</v>
      </c>
      <c r="B13" s="234">
        <v>3225754.76</v>
      </c>
    </row>
    <row r="14" spans="1:3" s="4" customFormat="1" ht="12">
      <c r="A14" s="231" t="s">
        <v>693</v>
      </c>
      <c r="B14" s="234">
        <v>6974732.7699999996</v>
      </c>
    </row>
    <row r="15" spans="1:3" s="4" customFormat="1" ht="12">
      <c r="A15" s="230" t="s">
        <v>694</v>
      </c>
      <c r="B15" s="233">
        <v>1600000</v>
      </c>
    </row>
    <row r="16" spans="1:3" s="4" customFormat="1" ht="12">
      <c r="A16" s="231" t="s">
        <v>695</v>
      </c>
      <c r="B16" s="234">
        <v>1600000</v>
      </c>
    </row>
    <row r="17" spans="1:2" s="4" customFormat="1" ht="12">
      <c r="A17" s="230" t="s">
        <v>696</v>
      </c>
      <c r="B17" s="233">
        <v>2000000</v>
      </c>
    </row>
    <row r="18" spans="1:2" s="4" customFormat="1" ht="12">
      <c r="A18" s="231" t="s">
        <v>697</v>
      </c>
      <c r="B18" s="234">
        <v>2000000</v>
      </c>
    </row>
    <row r="19" spans="1:2" s="4" customFormat="1" ht="12">
      <c r="A19" s="230" t="s">
        <v>698</v>
      </c>
      <c r="B19" s="233">
        <v>135300</v>
      </c>
    </row>
    <row r="20" spans="1:2" s="4" customFormat="1" ht="12">
      <c r="A20" s="231" t="s">
        <v>699</v>
      </c>
      <c r="B20" s="234">
        <v>135300</v>
      </c>
    </row>
    <row r="21" spans="1:2" s="4" customFormat="1" ht="12">
      <c r="A21" s="230" t="s">
        <v>700</v>
      </c>
      <c r="B21" s="233">
        <v>4919040</v>
      </c>
    </row>
    <row r="22" spans="1:2" s="4" customFormat="1" ht="12">
      <c r="A22" s="231" t="s">
        <v>701</v>
      </c>
      <c r="B22" s="234">
        <v>4919040</v>
      </c>
    </row>
    <row r="23" spans="1:2" s="4" customFormat="1" ht="12">
      <c r="A23" s="230" t="s">
        <v>702</v>
      </c>
      <c r="B23" s="233">
        <v>26450000</v>
      </c>
    </row>
    <row r="24" spans="1:2" s="4" customFormat="1" ht="12">
      <c r="A24" s="231" t="s">
        <v>703</v>
      </c>
      <c r="B24" s="234">
        <v>20000000</v>
      </c>
    </row>
    <row r="25" spans="1:2" s="4" customFormat="1" ht="12">
      <c r="A25" s="231" t="s">
        <v>704</v>
      </c>
      <c r="B25" s="234">
        <v>6450000</v>
      </c>
    </row>
    <row r="26" spans="1:2" s="4" customFormat="1" ht="12">
      <c r="A26" s="230" t="s">
        <v>705</v>
      </c>
      <c r="B26" s="233">
        <v>187000000</v>
      </c>
    </row>
    <row r="27" spans="1:2" s="4" customFormat="1" ht="12">
      <c r="A27" s="231" t="s">
        <v>706</v>
      </c>
      <c r="B27" s="234">
        <v>187000000</v>
      </c>
    </row>
    <row r="28" spans="1:2" s="4" customFormat="1" ht="12">
      <c r="A28" s="230" t="s">
        <v>707</v>
      </c>
      <c r="B28" s="233">
        <v>2760000</v>
      </c>
    </row>
    <row r="29" spans="1:2" s="4" customFormat="1" ht="12">
      <c r="A29" s="231" t="s">
        <v>708</v>
      </c>
      <c r="B29" s="234">
        <v>2760000</v>
      </c>
    </row>
    <row r="30" spans="1:2" s="4" customFormat="1" ht="12">
      <c r="A30" s="230" t="s">
        <v>709</v>
      </c>
      <c r="B30" s="233">
        <v>144900000</v>
      </c>
    </row>
    <row r="31" spans="1:2" s="4" customFormat="1" ht="12">
      <c r="A31" s="231" t="s">
        <v>710</v>
      </c>
      <c r="B31" s="234">
        <v>96600000</v>
      </c>
    </row>
    <row r="32" spans="1:2" s="4" customFormat="1" ht="12">
      <c r="A32" s="231" t="s">
        <v>711</v>
      </c>
      <c r="B32" s="234">
        <v>48300000</v>
      </c>
    </row>
    <row r="33" spans="1:2" s="4" customFormat="1" ht="12">
      <c r="A33" s="230" t="s">
        <v>712</v>
      </c>
      <c r="B33" s="233">
        <v>4020000</v>
      </c>
    </row>
    <row r="34" spans="1:2" s="4" customFormat="1" ht="12">
      <c r="A34" s="231" t="s">
        <v>713</v>
      </c>
      <c r="B34" s="234">
        <v>4020000</v>
      </c>
    </row>
    <row r="35" spans="1:2" s="4" customFormat="1" ht="12">
      <c r="A35" s="230" t="s">
        <v>714</v>
      </c>
      <c r="B35" s="233">
        <v>19606880</v>
      </c>
    </row>
    <row r="36" spans="1:2" s="4" customFormat="1" ht="12">
      <c r="A36" s="231" t="s">
        <v>715</v>
      </c>
      <c r="B36" s="234">
        <v>4407920</v>
      </c>
    </row>
    <row r="37" spans="1:2" s="4" customFormat="1" ht="12">
      <c r="A37" s="231" t="s">
        <v>716</v>
      </c>
      <c r="B37" s="234">
        <v>15198960</v>
      </c>
    </row>
    <row r="38" spans="1:2" s="4" customFormat="1" ht="12">
      <c r="A38" s="230" t="s">
        <v>481</v>
      </c>
      <c r="B38" s="233">
        <v>19055172</v>
      </c>
    </row>
    <row r="39" spans="1:2" s="4" customFormat="1" ht="12">
      <c r="A39" s="231" t="s">
        <v>717</v>
      </c>
      <c r="B39" s="234">
        <v>19055172</v>
      </c>
    </row>
    <row r="40" spans="1:2" s="4" customFormat="1" ht="12">
      <c r="A40" s="230" t="s">
        <v>718</v>
      </c>
      <c r="B40" s="233">
        <v>5000000</v>
      </c>
    </row>
    <row r="41" spans="1:2" s="4" customFormat="1" ht="12">
      <c r="A41" s="231" t="s">
        <v>719</v>
      </c>
      <c r="B41" s="234">
        <v>5000000</v>
      </c>
    </row>
    <row r="42" spans="1:2" s="4" customFormat="1" ht="12">
      <c r="A42" s="230" t="s">
        <v>720</v>
      </c>
      <c r="B42" s="233">
        <v>4500000</v>
      </c>
    </row>
    <row r="43" spans="1:2" s="4" customFormat="1" ht="12">
      <c r="A43" s="231" t="s">
        <v>721</v>
      </c>
      <c r="B43" s="234">
        <v>4500000</v>
      </c>
    </row>
    <row r="44" spans="1:2" s="4" customFormat="1" ht="12">
      <c r="A44" s="230" t="s">
        <v>722</v>
      </c>
      <c r="B44" s="233">
        <v>23993736.48</v>
      </c>
    </row>
    <row r="45" spans="1:2" s="4" customFormat="1" ht="12">
      <c r="A45" s="231" t="s">
        <v>723</v>
      </c>
      <c r="B45" s="234">
        <v>8137761.8600000003</v>
      </c>
    </row>
    <row r="46" spans="1:2" s="4" customFormat="1" ht="12">
      <c r="A46" s="231" t="s">
        <v>724</v>
      </c>
      <c r="B46" s="234">
        <v>15648793.66</v>
      </c>
    </row>
    <row r="47" spans="1:2" s="4" customFormat="1" ht="12">
      <c r="A47" s="231" t="s">
        <v>725</v>
      </c>
      <c r="B47" s="234">
        <v>207180.96</v>
      </c>
    </row>
    <row r="48" spans="1:2" s="4" customFormat="1" ht="22.5">
      <c r="A48" s="230" t="s">
        <v>726</v>
      </c>
      <c r="B48" s="233">
        <v>4750000</v>
      </c>
    </row>
    <row r="49" spans="1:2" s="4" customFormat="1" ht="12">
      <c r="A49" s="231" t="s">
        <v>727</v>
      </c>
      <c r="B49" s="234">
        <v>4750000</v>
      </c>
    </row>
    <row r="50" spans="1:2" s="4" customFormat="1" ht="12">
      <c r="A50" s="230" t="s">
        <v>728</v>
      </c>
      <c r="B50" s="233">
        <v>8524489.6699999999</v>
      </c>
    </row>
    <row r="51" spans="1:2" s="4" customFormat="1" ht="12">
      <c r="A51" s="231" t="s">
        <v>729</v>
      </c>
      <c r="B51" s="234">
        <v>8524489.6699999999</v>
      </c>
    </row>
    <row r="52" spans="1:2" s="4" customFormat="1" ht="12">
      <c r="A52" s="230" t="s">
        <v>730</v>
      </c>
      <c r="B52" s="233">
        <v>26896000</v>
      </c>
    </row>
    <row r="53" spans="1:2" s="4" customFormat="1" ht="12">
      <c r="A53" s="231" t="s">
        <v>731</v>
      </c>
      <c r="B53" s="234">
        <v>2896000</v>
      </c>
    </row>
    <row r="54" spans="1:2" s="4" customFormat="1" ht="12">
      <c r="A54" s="231" t="s">
        <v>732</v>
      </c>
      <c r="B54" s="234">
        <v>24000000</v>
      </c>
    </row>
    <row r="55" spans="1:2" s="4" customFormat="1" ht="12">
      <c r="A55" s="230" t="s">
        <v>733</v>
      </c>
      <c r="B55" s="233">
        <v>539640</v>
      </c>
    </row>
    <row r="56" spans="1:2" s="4" customFormat="1" ht="12">
      <c r="A56" s="231" t="s">
        <v>734</v>
      </c>
      <c r="B56" s="234">
        <v>450000</v>
      </c>
    </row>
    <row r="57" spans="1:2" s="4" customFormat="1" ht="12">
      <c r="A57" s="231" t="s">
        <v>735</v>
      </c>
      <c r="B57" s="234">
        <v>89640</v>
      </c>
    </row>
    <row r="58" spans="1:2" s="4" customFormat="1" ht="22.5">
      <c r="A58" s="230" t="s">
        <v>736</v>
      </c>
      <c r="B58" s="233">
        <v>14620736</v>
      </c>
    </row>
    <row r="59" spans="1:2" s="4" customFormat="1" ht="12">
      <c r="A59" s="231" t="s">
        <v>737</v>
      </c>
      <c r="B59" s="234">
        <v>9821424</v>
      </c>
    </row>
    <row r="60" spans="1:2" s="4" customFormat="1" ht="12">
      <c r="A60" s="231" t="s">
        <v>738</v>
      </c>
      <c r="B60" s="234">
        <v>3309806</v>
      </c>
    </row>
    <row r="61" spans="1:2" s="4" customFormat="1" ht="12">
      <c r="A61" s="231" t="s">
        <v>739</v>
      </c>
      <c r="B61" s="234">
        <v>1489506</v>
      </c>
    </row>
    <row r="62" spans="1:2" s="4" customFormat="1" ht="12">
      <c r="A62" s="230" t="s">
        <v>740</v>
      </c>
      <c r="B62" s="233">
        <v>15120000</v>
      </c>
    </row>
    <row r="63" spans="1:2" s="4" customFormat="1" ht="12">
      <c r="A63" s="231" t="s">
        <v>741</v>
      </c>
      <c r="B63" s="234">
        <v>15120000</v>
      </c>
    </row>
    <row r="64" spans="1:2" s="4" customFormat="1" ht="12">
      <c r="A64" s="230" t="s">
        <v>742</v>
      </c>
      <c r="B64" s="233">
        <v>44880000</v>
      </c>
    </row>
    <row r="65" spans="1:2" s="4" customFormat="1" ht="12">
      <c r="A65" s="231" t="s">
        <v>743</v>
      </c>
      <c r="B65" s="234">
        <v>44880000</v>
      </c>
    </row>
    <row r="66" spans="1:2" s="4" customFormat="1" ht="12">
      <c r="A66" s="230" t="s">
        <v>744</v>
      </c>
      <c r="B66" s="233">
        <v>81287.11</v>
      </c>
    </row>
    <row r="67" spans="1:2" s="4" customFormat="1" ht="12">
      <c r="A67" s="231" t="s">
        <v>745</v>
      </c>
      <c r="B67" s="234">
        <v>81287.11</v>
      </c>
    </row>
    <row r="68" spans="1:2" s="4" customFormat="1" ht="12">
      <c r="A68" s="230" t="s">
        <v>746</v>
      </c>
      <c r="B68" s="233">
        <v>2419200</v>
      </c>
    </row>
    <row r="69" spans="1:2" s="4" customFormat="1" ht="12">
      <c r="A69" s="231" t="s">
        <v>747</v>
      </c>
      <c r="B69" s="234">
        <v>2419200</v>
      </c>
    </row>
    <row r="70" spans="1:2" s="4" customFormat="1" ht="12">
      <c r="A70" s="230" t="s">
        <v>748</v>
      </c>
      <c r="B70" s="233">
        <v>1046900</v>
      </c>
    </row>
    <row r="71" spans="1:2" s="4" customFormat="1" ht="12">
      <c r="A71" s="231" t="s">
        <v>749</v>
      </c>
      <c r="B71" s="234">
        <v>1046900</v>
      </c>
    </row>
    <row r="72" spans="1:2" s="4" customFormat="1" ht="12">
      <c r="A72" s="230" t="s">
        <v>750</v>
      </c>
      <c r="B72" s="233">
        <v>559733737.65999997</v>
      </c>
    </row>
    <row r="73" spans="1:2" s="4" customFormat="1" ht="12">
      <c r="A73" s="231" t="s">
        <v>751</v>
      </c>
      <c r="B73" s="234">
        <v>36836.949999999997</v>
      </c>
    </row>
    <row r="74" spans="1:2" s="4" customFormat="1" ht="12">
      <c r="A74" s="231" t="s">
        <v>752</v>
      </c>
      <c r="B74" s="234">
        <v>559632037.85000002</v>
      </c>
    </row>
    <row r="75" spans="1:2" s="4" customFormat="1" ht="12">
      <c r="A75" s="231" t="s">
        <v>753</v>
      </c>
      <c r="B75" s="234">
        <v>64862.86</v>
      </c>
    </row>
    <row r="76" spans="1:2" s="4" customFormat="1" ht="12">
      <c r="A76" s="230" t="s">
        <v>754</v>
      </c>
      <c r="B76" s="233">
        <v>8455384.6199999992</v>
      </c>
    </row>
    <row r="77" spans="1:2" s="4" customFormat="1" ht="12">
      <c r="A77" s="231" t="s">
        <v>755</v>
      </c>
      <c r="B77" s="234">
        <v>8455384.6199999992</v>
      </c>
    </row>
    <row r="78" spans="1:2" s="4" customFormat="1" ht="12">
      <c r="A78" s="230" t="s">
        <v>756</v>
      </c>
      <c r="B78" s="233">
        <v>10568082.66</v>
      </c>
    </row>
    <row r="79" spans="1:2" s="4" customFormat="1" ht="12">
      <c r="A79" s="231" t="s">
        <v>757</v>
      </c>
      <c r="B79" s="234">
        <v>981506.66</v>
      </c>
    </row>
    <row r="80" spans="1:2" s="4" customFormat="1" ht="12">
      <c r="A80" s="231" t="s">
        <v>758</v>
      </c>
      <c r="B80" s="234">
        <v>886576</v>
      </c>
    </row>
    <row r="81" spans="1:2" s="4" customFormat="1" ht="12">
      <c r="A81" s="231" t="s">
        <v>759</v>
      </c>
      <c r="B81" s="234">
        <v>8700000</v>
      </c>
    </row>
    <row r="82" spans="1:2" s="4" customFormat="1" ht="12">
      <c r="A82" s="230" t="s">
        <v>760</v>
      </c>
      <c r="B82" s="233">
        <v>15000712</v>
      </c>
    </row>
    <row r="83" spans="1:2" s="4" customFormat="1" ht="12">
      <c r="A83" s="231" t="s">
        <v>761</v>
      </c>
      <c r="B83" s="234">
        <v>2336992</v>
      </c>
    </row>
    <row r="84" spans="1:2" s="4" customFormat="1" ht="12">
      <c r="A84" s="231" t="s">
        <v>762</v>
      </c>
      <c r="B84" s="234">
        <v>2350432</v>
      </c>
    </row>
    <row r="85" spans="1:2" s="4" customFormat="1" ht="12">
      <c r="A85" s="231" t="s">
        <v>763</v>
      </c>
      <c r="B85" s="234">
        <v>3513288</v>
      </c>
    </row>
    <row r="86" spans="1:2" s="4" customFormat="1" ht="12">
      <c r="A86" s="231" t="s">
        <v>764</v>
      </c>
      <c r="B86" s="234">
        <v>3400000</v>
      </c>
    </row>
    <row r="87" spans="1:2" s="4" customFormat="1" ht="12">
      <c r="A87" s="231" t="s">
        <v>765</v>
      </c>
      <c r="B87" s="234">
        <v>3400000</v>
      </c>
    </row>
    <row r="88" spans="1:2" s="4" customFormat="1" ht="12">
      <c r="A88" s="230" t="s">
        <v>766</v>
      </c>
      <c r="B88" s="233">
        <v>1665634</v>
      </c>
    </row>
    <row r="89" spans="1:2" s="4" customFormat="1" ht="12">
      <c r="A89" s="231" t="s">
        <v>767</v>
      </c>
      <c r="B89" s="234">
        <v>1665634</v>
      </c>
    </row>
    <row r="90" spans="1:2" s="4" customFormat="1" ht="12">
      <c r="A90" s="230" t="s">
        <v>768</v>
      </c>
      <c r="B90" s="233">
        <v>9622940.8000000007</v>
      </c>
    </row>
    <row r="91" spans="1:2" s="4" customFormat="1" ht="12">
      <c r="A91" s="231" t="s">
        <v>769</v>
      </c>
      <c r="B91" s="234">
        <v>4624822.4000000004</v>
      </c>
    </row>
    <row r="92" spans="1:2" s="4" customFormat="1" ht="12">
      <c r="A92" s="231" t="s">
        <v>770</v>
      </c>
      <c r="B92" s="234">
        <v>373296</v>
      </c>
    </row>
    <row r="93" spans="1:2" s="4" customFormat="1" ht="12">
      <c r="A93" s="231" t="s">
        <v>771</v>
      </c>
      <c r="B93" s="234">
        <v>4624822.4000000004</v>
      </c>
    </row>
    <row r="94" spans="1:2" s="4" customFormat="1" ht="12">
      <c r="A94" s="230" t="s">
        <v>772</v>
      </c>
      <c r="B94" s="233">
        <v>720041</v>
      </c>
    </row>
    <row r="95" spans="1:2" s="4" customFormat="1" ht="12">
      <c r="A95" s="231" t="s">
        <v>773</v>
      </c>
      <c r="B95" s="234">
        <v>720041</v>
      </c>
    </row>
    <row r="96" spans="1:2" s="4" customFormat="1" ht="12">
      <c r="A96" s="230" t="s">
        <v>774</v>
      </c>
      <c r="B96" s="233">
        <v>3964800</v>
      </c>
    </row>
    <row r="97" spans="1:2" s="4" customFormat="1" ht="12">
      <c r="A97" s="231" t="s">
        <v>775</v>
      </c>
      <c r="B97" s="234">
        <v>3964800</v>
      </c>
    </row>
    <row r="98" spans="1:2" s="4" customFormat="1" ht="12">
      <c r="A98" s="230" t="s">
        <v>776</v>
      </c>
      <c r="B98" s="233">
        <v>10400000</v>
      </c>
    </row>
    <row r="99" spans="1:2" s="4" customFormat="1" ht="12">
      <c r="A99" s="231" t="s">
        <v>777</v>
      </c>
      <c r="B99" s="234">
        <v>5200000</v>
      </c>
    </row>
    <row r="100" spans="1:2" s="4" customFormat="1" ht="12">
      <c r="A100" s="231" t="s">
        <v>778</v>
      </c>
      <c r="B100" s="234">
        <v>5200000</v>
      </c>
    </row>
    <row r="101" spans="1:2" s="4" customFormat="1" ht="12">
      <c r="A101" s="230" t="s">
        <v>779</v>
      </c>
      <c r="B101" s="233">
        <v>1756720</v>
      </c>
    </row>
    <row r="102" spans="1:2" s="4" customFormat="1" ht="12">
      <c r="A102" s="231" t="s">
        <v>780</v>
      </c>
      <c r="B102" s="234">
        <v>1254400</v>
      </c>
    </row>
    <row r="103" spans="1:2" s="4" customFormat="1" ht="12">
      <c r="A103" s="231" t="s">
        <v>781</v>
      </c>
      <c r="B103" s="234">
        <v>502320</v>
      </c>
    </row>
    <row r="104" spans="1:2" s="4" customFormat="1" ht="12">
      <c r="A104" s="230" t="s">
        <v>782</v>
      </c>
      <c r="B104" s="233">
        <v>5174700</v>
      </c>
    </row>
    <row r="105" spans="1:2" s="4" customFormat="1" ht="12">
      <c r="A105" s="231" t="s">
        <v>783</v>
      </c>
      <c r="B105" s="234">
        <v>4875000</v>
      </c>
    </row>
    <row r="106" spans="1:2" s="4" customFormat="1" ht="12">
      <c r="A106" s="231" t="s">
        <v>784</v>
      </c>
      <c r="B106" s="234">
        <v>299700</v>
      </c>
    </row>
    <row r="107" spans="1:2" s="4" customFormat="1" ht="12">
      <c r="A107" s="230" t="s">
        <v>785</v>
      </c>
      <c r="B107" s="233">
        <v>20000000</v>
      </c>
    </row>
    <row r="108" spans="1:2" s="4" customFormat="1" ht="12">
      <c r="A108" s="231" t="s">
        <v>786</v>
      </c>
      <c r="B108" s="234">
        <v>20000000</v>
      </c>
    </row>
    <row r="109" spans="1:2" s="4" customFormat="1" ht="12">
      <c r="A109" s="230" t="s">
        <v>787</v>
      </c>
      <c r="B109" s="233">
        <v>12000000</v>
      </c>
    </row>
    <row r="110" spans="1:2" s="4" customFormat="1" ht="12">
      <c r="A110" s="231" t="s">
        <v>788</v>
      </c>
      <c r="B110" s="234">
        <v>12000000</v>
      </c>
    </row>
    <row r="111" spans="1:2" s="4" customFormat="1" ht="12">
      <c r="A111" s="230" t="s">
        <v>789</v>
      </c>
      <c r="B111" s="233">
        <v>11390276</v>
      </c>
    </row>
    <row r="112" spans="1:2" s="4" customFormat="1" ht="12">
      <c r="A112" s="231" t="s">
        <v>790</v>
      </c>
      <c r="B112" s="234">
        <v>2377776</v>
      </c>
    </row>
    <row r="113" spans="1:2" s="4" customFormat="1" ht="12">
      <c r="A113" s="231" t="s">
        <v>791</v>
      </c>
      <c r="B113" s="234">
        <v>9012500</v>
      </c>
    </row>
    <row r="114" spans="1:2" s="4" customFormat="1" ht="12">
      <c r="A114" s="230" t="s">
        <v>792</v>
      </c>
      <c r="B114" s="233">
        <v>3990000</v>
      </c>
    </row>
    <row r="115" spans="1:2" s="4" customFormat="1" ht="12">
      <c r="A115" s="231" t="s">
        <v>793</v>
      </c>
      <c r="B115" s="234">
        <v>3990000</v>
      </c>
    </row>
    <row r="116" spans="1:2" s="4" customFormat="1" ht="12">
      <c r="A116" s="230" t="s">
        <v>794</v>
      </c>
      <c r="B116" s="233">
        <v>1255800</v>
      </c>
    </row>
    <row r="117" spans="1:2" s="4" customFormat="1" ht="12">
      <c r="A117" s="231" t="s">
        <v>795</v>
      </c>
      <c r="B117" s="234">
        <v>1255800</v>
      </c>
    </row>
    <row r="118" spans="1:2" s="4" customFormat="1" ht="12">
      <c r="A118" s="230" t="s">
        <v>796</v>
      </c>
      <c r="B118" s="233">
        <v>12656000</v>
      </c>
    </row>
    <row r="119" spans="1:2" s="4" customFormat="1" ht="12">
      <c r="A119" s="231" t="s">
        <v>797</v>
      </c>
      <c r="B119" s="234">
        <v>5936000</v>
      </c>
    </row>
    <row r="120" spans="1:2" s="4" customFormat="1" ht="12">
      <c r="A120" s="231" t="s">
        <v>798</v>
      </c>
      <c r="B120" s="234">
        <v>6720000</v>
      </c>
    </row>
    <row r="121" spans="1:2" s="4" customFormat="1" ht="12">
      <c r="A121" s="230" t="s">
        <v>799</v>
      </c>
      <c r="B121" s="233">
        <v>523198.59</v>
      </c>
    </row>
    <row r="122" spans="1:2" s="4" customFormat="1" ht="12">
      <c r="A122" s="231" t="s">
        <v>800</v>
      </c>
      <c r="B122" s="234">
        <v>523198.59</v>
      </c>
    </row>
    <row r="123" spans="1:2" s="4" customFormat="1" ht="12">
      <c r="A123" s="230" t="s">
        <v>801</v>
      </c>
      <c r="B123" s="233">
        <v>5000000</v>
      </c>
    </row>
    <row r="124" spans="1:2" s="4" customFormat="1" ht="12">
      <c r="A124" s="231" t="s">
        <v>802</v>
      </c>
      <c r="B124" s="234">
        <v>5000000</v>
      </c>
    </row>
    <row r="125" spans="1:2" s="4" customFormat="1" ht="12">
      <c r="A125" s="230" t="s">
        <v>803</v>
      </c>
      <c r="B125" s="233">
        <v>47930009.659999996</v>
      </c>
    </row>
    <row r="126" spans="1:2" s="4" customFormat="1" ht="12">
      <c r="A126" s="231" t="s">
        <v>804</v>
      </c>
      <c r="B126" s="234">
        <v>47930009.659999996</v>
      </c>
    </row>
    <row r="127" spans="1:2" s="4" customFormat="1" ht="12">
      <c r="A127" s="230" t="s">
        <v>805</v>
      </c>
      <c r="B127" s="233">
        <v>2000000</v>
      </c>
    </row>
    <row r="128" spans="1:2" s="4" customFormat="1" ht="12">
      <c r="A128" s="231" t="s">
        <v>806</v>
      </c>
      <c r="B128" s="234">
        <v>2000000</v>
      </c>
    </row>
    <row r="129" spans="1:2" s="4" customFormat="1" ht="22.5">
      <c r="A129" s="230" t="s">
        <v>807</v>
      </c>
      <c r="B129" s="233">
        <v>17897592.960000001</v>
      </c>
    </row>
    <row r="130" spans="1:2" s="4" customFormat="1" ht="12">
      <c r="A130" s="231" t="s">
        <v>808</v>
      </c>
      <c r="B130" s="234">
        <v>4747825.17</v>
      </c>
    </row>
    <row r="131" spans="1:2" s="4" customFormat="1" ht="12">
      <c r="A131" s="231" t="s">
        <v>809</v>
      </c>
      <c r="B131" s="234">
        <v>7963880.3200000003</v>
      </c>
    </row>
    <row r="132" spans="1:2" s="4" customFormat="1" ht="12">
      <c r="A132" s="231" t="s">
        <v>810</v>
      </c>
      <c r="B132" s="234">
        <v>5185887.47</v>
      </c>
    </row>
    <row r="133" spans="1:2" s="4" customFormat="1" ht="22.5">
      <c r="A133" s="230" t="s">
        <v>811</v>
      </c>
      <c r="B133" s="233">
        <v>3430377</v>
      </c>
    </row>
    <row r="134" spans="1:2" s="4" customFormat="1" ht="12">
      <c r="A134" s="231" t="s">
        <v>812</v>
      </c>
      <c r="B134" s="234">
        <v>3430377</v>
      </c>
    </row>
    <row r="135" spans="1:2" s="4" customFormat="1" ht="22.5">
      <c r="A135" s="230" t="s">
        <v>813</v>
      </c>
      <c r="B135" s="233">
        <v>1026000</v>
      </c>
    </row>
    <row r="136" spans="1:2" s="4" customFormat="1" ht="12">
      <c r="A136" s="231" t="s">
        <v>814</v>
      </c>
      <c r="B136" s="234">
        <v>1026000</v>
      </c>
    </row>
    <row r="137" spans="1:2" s="4" customFormat="1" ht="22.5">
      <c r="A137" s="230" t="s">
        <v>815</v>
      </c>
      <c r="B137" s="233">
        <v>2040000</v>
      </c>
    </row>
    <row r="138" spans="1:2" s="4" customFormat="1" ht="12">
      <c r="A138" s="231" t="s">
        <v>816</v>
      </c>
      <c r="B138" s="234">
        <v>2040000</v>
      </c>
    </row>
    <row r="139" spans="1:2" s="4" customFormat="1" ht="12">
      <c r="A139" s="230" t="s">
        <v>817</v>
      </c>
      <c r="B139" s="233">
        <v>4356600</v>
      </c>
    </row>
    <row r="140" spans="1:2" s="4" customFormat="1" ht="12">
      <c r="A140" s="231" t="s">
        <v>818</v>
      </c>
      <c r="B140" s="234">
        <v>4356600</v>
      </c>
    </row>
    <row r="141" spans="1:2" s="4" customFormat="1" ht="12">
      <c r="A141" s="230" t="s">
        <v>819</v>
      </c>
      <c r="B141" s="233">
        <v>5400000</v>
      </c>
    </row>
    <row r="142" spans="1:2" s="4" customFormat="1" ht="12">
      <c r="A142" s="231" t="s">
        <v>820</v>
      </c>
      <c r="B142" s="234">
        <v>5400000</v>
      </c>
    </row>
    <row r="143" spans="1:2" s="4" customFormat="1" ht="12">
      <c r="A143" s="230" t="s">
        <v>821</v>
      </c>
      <c r="B143" s="235"/>
    </row>
    <row r="144" spans="1:2" s="4" customFormat="1" ht="12">
      <c r="A144" s="231" t="s">
        <v>822</v>
      </c>
      <c r="B144" s="236"/>
    </row>
    <row r="145" spans="1:2" s="4" customFormat="1" ht="12">
      <c r="A145" s="230" t="s">
        <v>685</v>
      </c>
      <c r="B145" s="233">
        <v>1834915992</v>
      </c>
    </row>
    <row r="146" spans="1:2" s="4" customFormat="1" ht="12">
      <c r="A146" s="231" t="s">
        <v>823</v>
      </c>
      <c r="B146" s="234">
        <v>1834915992</v>
      </c>
    </row>
    <row r="147" spans="1:2" s="4" customFormat="1" ht="12">
      <c r="A147" s="230" t="s">
        <v>824</v>
      </c>
      <c r="B147" s="233">
        <v>1987687800</v>
      </c>
    </row>
    <row r="148" spans="1:2" s="4" customFormat="1" ht="12">
      <c r="A148" s="231" t="s">
        <v>825</v>
      </c>
      <c r="B148" s="234">
        <v>1987687800</v>
      </c>
    </row>
    <row r="149" spans="1:2" s="4" customFormat="1" ht="12">
      <c r="A149" s="230" t="s">
        <v>826</v>
      </c>
      <c r="B149" s="233">
        <v>5145576.8</v>
      </c>
    </row>
    <row r="150" spans="1:2" s="4" customFormat="1" ht="12">
      <c r="A150" s="231" t="s">
        <v>827</v>
      </c>
      <c r="B150" s="234">
        <v>5145576.8</v>
      </c>
    </row>
    <row r="151" spans="1:2" s="4" customFormat="1" ht="12">
      <c r="A151" s="230" t="s">
        <v>828</v>
      </c>
      <c r="B151" s="233">
        <v>3920000</v>
      </c>
    </row>
    <row r="152" spans="1:2" s="4" customFormat="1" ht="12">
      <c r="A152" s="231" t="s">
        <v>829</v>
      </c>
      <c r="B152" s="234">
        <v>3920000</v>
      </c>
    </row>
    <row r="153" spans="1:2" s="4" customFormat="1" ht="12">
      <c r="A153" s="230" t="s">
        <v>830</v>
      </c>
      <c r="B153" s="233">
        <v>38000000</v>
      </c>
    </row>
    <row r="154" spans="1:2" s="4" customFormat="1" ht="12">
      <c r="A154" s="231" t="s">
        <v>831</v>
      </c>
      <c r="B154" s="234">
        <v>38000000</v>
      </c>
    </row>
    <row r="155" spans="1:2" s="4" customFormat="1" ht="12">
      <c r="A155" s="230" t="s">
        <v>832</v>
      </c>
      <c r="B155" s="233">
        <v>111092197</v>
      </c>
    </row>
    <row r="156" spans="1:2" s="4" customFormat="1" ht="12">
      <c r="A156" s="231" t="s">
        <v>833</v>
      </c>
      <c r="B156" s="234">
        <v>87605924</v>
      </c>
    </row>
    <row r="157" spans="1:2" s="4" customFormat="1" ht="12">
      <c r="A157" s="231" t="s">
        <v>834</v>
      </c>
      <c r="B157" s="234">
        <v>23486273</v>
      </c>
    </row>
    <row r="158" spans="1:2" s="4" customFormat="1" ht="12">
      <c r="A158" s="230" t="s">
        <v>835</v>
      </c>
      <c r="B158" s="233">
        <v>17360425</v>
      </c>
    </row>
    <row r="159" spans="1:2" s="4" customFormat="1" ht="12">
      <c r="A159" s="231" t="s">
        <v>836</v>
      </c>
      <c r="B159" s="234">
        <v>16804160</v>
      </c>
    </row>
    <row r="160" spans="1:2" s="4" customFormat="1" ht="12">
      <c r="A160" s="231" t="s">
        <v>837</v>
      </c>
      <c r="B160" s="234">
        <v>403265</v>
      </c>
    </row>
    <row r="161" spans="1:2" s="4" customFormat="1" ht="12">
      <c r="A161" s="231" t="s">
        <v>838</v>
      </c>
      <c r="B161" s="234">
        <v>153000</v>
      </c>
    </row>
    <row r="162" spans="1:2" s="4" customFormat="1" ht="12">
      <c r="A162" s="230" t="s">
        <v>839</v>
      </c>
      <c r="B162" s="233">
        <v>62840000</v>
      </c>
    </row>
    <row r="163" spans="1:2" s="4" customFormat="1" ht="12">
      <c r="A163" s="231" t="s">
        <v>840</v>
      </c>
      <c r="B163" s="234">
        <v>6700000</v>
      </c>
    </row>
    <row r="164" spans="1:2" s="4" customFormat="1" ht="12">
      <c r="A164" s="231" t="s">
        <v>841</v>
      </c>
      <c r="B164" s="234">
        <v>39200000</v>
      </c>
    </row>
    <row r="165" spans="1:2" s="4" customFormat="1" ht="12">
      <c r="A165" s="231" t="s">
        <v>842</v>
      </c>
      <c r="B165" s="234">
        <v>3500000</v>
      </c>
    </row>
    <row r="166" spans="1:2" s="4" customFormat="1" ht="12">
      <c r="A166" s="231" t="s">
        <v>843</v>
      </c>
      <c r="B166" s="234">
        <v>13440000</v>
      </c>
    </row>
    <row r="167" spans="1:2" s="4" customFormat="1" ht="12">
      <c r="A167" s="230" t="s">
        <v>844</v>
      </c>
      <c r="B167" s="233">
        <v>5000000</v>
      </c>
    </row>
    <row r="168" spans="1:2" s="4" customFormat="1" ht="12">
      <c r="A168" s="231" t="s">
        <v>845</v>
      </c>
      <c r="B168" s="234">
        <v>5000000</v>
      </c>
    </row>
    <row r="169" spans="1:2" s="4" customFormat="1" ht="12">
      <c r="A169" s="230" t="s">
        <v>846</v>
      </c>
      <c r="B169" s="233">
        <v>21440300</v>
      </c>
    </row>
    <row r="170" spans="1:2" s="4" customFormat="1" ht="12">
      <c r="A170" s="231" t="s">
        <v>847</v>
      </c>
      <c r="B170" s="234">
        <v>3060000</v>
      </c>
    </row>
    <row r="171" spans="1:2" s="4" customFormat="1" ht="12">
      <c r="A171" s="231" t="s">
        <v>848</v>
      </c>
      <c r="B171" s="234">
        <v>10000000</v>
      </c>
    </row>
    <row r="172" spans="1:2" s="4" customFormat="1" ht="12">
      <c r="A172" s="231" t="s">
        <v>849</v>
      </c>
      <c r="B172" s="234">
        <v>6808500</v>
      </c>
    </row>
    <row r="173" spans="1:2" s="4" customFormat="1" ht="12">
      <c r="A173" s="231" t="s">
        <v>850</v>
      </c>
      <c r="B173" s="234">
        <v>1530000</v>
      </c>
    </row>
    <row r="174" spans="1:2" s="4" customFormat="1" ht="12">
      <c r="A174" s="231" t="s">
        <v>851</v>
      </c>
      <c r="B174" s="234">
        <v>41800</v>
      </c>
    </row>
    <row r="175" spans="1:2" s="4" customFormat="1" ht="12">
      <c r="A175" s="230" t="s">
        <v>852</v>
      </c>
      <c r="B175" s="233">
        <v>25816200</v>
      </c>
    </row>
    <row r="176" spans="1:2" s="4" customFormat="1" ht="12">
      <c r="A176" s="231" t="s">
        <v>853</v>
      </c>
      <c r="B176" s="234">
        <v>25816200</v>
      </c>
    </row>
    <row r="177" spans="1:4" s="4" customFormat="1" ht="12">
      <c r="A177" s="230" t="s">
        <v>854</v>
      </c>
      <c r="B177" s="233">
        <v>340000</v>
      </c>
    </row>
    <row r="178" spans="1:4" s="4" customFormat="1" ht="12">
      <c r="A178" s="231" t="s">
        <v>855</v>
      </c>
      <c r="B178" s="234">
        <v>340000</v>
      </c>
    </row>
    <row r="179" spans="1:4" s="4" customFormat="1" ht="12">
      <c r="A179" s="230" t="s">
        <v>856</v>
      </c>
      <c r="B179" s="233">
        <v>260167545.88999999</v>
      </c>
    </row>
    <row r="180" spans="1:4" s="4" customFormat="1" ht="12">
      <c r="A180" s="231" t="s">
        <v>857</v>
      </c>
      <c r="B180" s="234">
        <v>119825024.14</v>
      </c>
    </row>
    <row r="181" spans="1:4" s="4" customFormat="1" ht="12">
      <c r="A181" s="231" t="s">
        <v>858</v>
      </c>
      <c r="B181" s="234">
        <v>68447507.269999996</v>
      </c>
    </row>
    <row r="182" spans="1:4" s="4" customFormat="1" ht="12">
      <c r="A182" s="231" t="s">
        <v>859</v>
      </c>
      <c r="B182" s="234">
        <v>71895014.480000004</v>
      </c>
    </row>
    <row r="183" spans="1:4" s="4" customFormat="1" ht="12">
      <c r="A183" s="230" t="s">
        <v>860</v>
      </c>
      <c r="B183" s="233">
        <v>24707473</v>
      </c>
    </row>
    <row r="184" spans="1:4" s="4" customFormat="1" ht="12">
      <c r="A184" s="231" t="s">
        <v>861</v>
      </c>
      <c r="B184" s="234">
        <v>24707473</v>
      </c>
    </row>
    <row r="185" spans="1:4" s="4" customFormat="1" ht="12">
      <c r="A185" s="230" t="s">
        <v>862</v>
      </c>
      <c r="B185" s="233">
        <v>71861661</v>
      </c>
    </row>
    <row r="186" spans="1:4" s="4" customFormat="1" ht="12">
      <c r="A186" s="231" t="s">
        <v>863</v>
      </c>
      <c r="B186" s="234">
        <v>71861661</v>
      </c>
    </row>
    <row r="187" spans="1:4" s="4" customFormat="1" ht="12">
      <c r="A187" s="230" t="s">
        <v>864</v>
      </c>
      <c r="B187" s="233">
        <v>1254172127</v>
      </c>
    </row>
    <row r="188" spans="1:4" s="4" customFormat="1" ht="12">
      <c r="A188" s="231" t="s">
        <v>865</v>
      </c>
      <c r="B188" s="234">
        <v>1254172127</v>
      </c>
    </row>
    <row r="189" spans="1:4" s="4" customFormat="1" ht="12.75">
      <c r="A189" s="232" t="s">
        <v>4</v>
      </c>
      <c r="B189" s="123"/>
    </row>
    <row r="190" spans="1:4">
      <c r="A190" s="216" t="s">
        <v>4</v>
      </c>
      <c r="B190" s="217">
        <f>SUM(B7:B189)/2</f>
        <v>7100396799.039999</v>
      </c>
      <c r="D190" s="218">
        <f>+[1]Sheet1!$E$170-B190</f>
        <v>-2284088240.2599993</v>
      </c>
    </row>
  </sheetData>
  <autoFilter ref="A6:B190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5" sqref="A5"/>
    </sheetView>
  </sheetViews>
  <sheetFormatPr defaultRowHeight="15"/>
  <cols>
    <col min="1" max="1" width="51.85546875" style="8" customWidth="1"/>
    <col min="2" max="2" width="16.5703125" style="6" customWidth="1"/>
    <col min="3" max="16384" width="9.140625" style="6"/>
  </cols>
  <sheetData>
    <row r="1" spans="1:5">
      <c r="B1" s="47" t="s">
        <v>10</v>
      </c>
    </row>
    <row r="3" spans="1:5" s="5" customFormat="1" ht="15.75">
      <c r="A3" s="1" t="s">
        <v>3</v>
      </c>
      <c r="B3" s="7"/>
    </row>
    <row r="4" spans="1:5" s="5" customFormat="1" ht="15.75">
      <c r="A4" s="1" t="s">
        <v>873</v>
      </c>
      <c r="B4" s="1"/>
    </row>
    <row r="5" spans="1:5" s="5" customFormat="1" ht="15.75">
      <c r="A5" s="2"/>
      <c r="B5" s="7"/>
    </row>
    <row r="6" spans="1:5" s="3" customFormat="1" ht="15.75">
      <c r="A6" s="78" t="s">
        <v>1</v>
      </c>
      <c r="B6" s="79" t="s">
        <v>2</v>
      </c>
    </row>
    <row r="7" spans="1:5" s="3" customFormat="1" ht="12">
      <c r="A7" s="120" t="s">
        <v>312</v>
      </c>
      <c r="B7" s="122">
        <v>13833333.300000001</v>
      </c>
    </row>
    <row r="8" spans="1:5" s="3" customFormat="1" ht="24">
      <c r="A8" s="121" t="s">
        <v>313</v>
      </c>
      <c r="B8" s="122">
        <v>13833333.300000001</v>
      </c>
    </row>
    <row r="9" spans="1:5">
      <c r="A9" s="80" t="s">
        <v>4</v>
      </c>
      <c r="B9" s="77">
        <f>SUM(B7:B8)/2</f>
        <v>13833333.300000001</v>
      </c>
      <c r="E9" s="119" t="s">
        <v>318</v>
      </c>
    </row>
  </sheetData>
  <autoFilter ref="A6:B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7" sqref="B7:B13"/>
    </sheetView>
  </sheetViews>
  <sheetFormatPr defaultRowHeight="15"/>
  <cols>
    <col min="1" max="1" width="51.85546875" style="8" customWidth="1"/>
    <col min="2" max="2" width="16.5703125" style="6" customWidth="1"/>
    <col min="3" max="16384" width="9.140625" style="6"/>
  </cols>
  <sheetData>
    <row r="1" spans="1:5">
      <c r="B1" s="47" t="s">
        <v>12</v>
      </c>
    </row>
    <row r="3" spans="1:5" s="5" customFormat="1" ht="31.5">
      <c r="A3" s="1" t="s">
        <v>11</v>
      </c>
      <c r="B3" s="7"/>
    </row>
    <row r="4" spans="1:5" s="5" customFormat="1" ht="15.75">
      <c r="A4" s="1" t="s">
        <v>349</v>
      </c>
      <c r="B4" s="1"/>
    </row>
    <row r="5" spans="1:5" s="5" customFormat="1" ht="15.75">
      <c r="A5" s="2"/>
      <c r="B5" s="7"/>
    </row>
    <row r="6" spans="1:5" s="3" customFormat="1" ht="15.75">
      <c r="A6" s="14" t="s">
        <v>1</v>
      </c>
      <c r="B6" s="15" t="s">
        <v>2</v>
      </c>
    </row>
    <row r="7" spans="1:5" s="3" customFormat="1" ht="12">
      <c r="A7" s="237" t="s">
        <v>866</v>
      </c>
      <c r="B7" s="239">
        <v>5782576445.2799997</v>
      </c>
    </row>
    <row r="8" spans="1:5">
      <c r="A8" s="238" t="s">
        <v>867</v>
      </c>
      <c r="B8" s="240">
        <v>5782576445.2799997</v>
      </c>
    </row>
    <row r="9" spans="1:5">
      <c r="A9" s="237" t="s">
        <v>868</v>
      </c>
      <c r="B9" s="239">
        <v>7039740000</v>
      </c>
    </row>
    <row r="10" spans="1:5" s="3" customFormat="1" ht="12">
      <c r="A10" s="238" t="s">
        <v>869</v>
      </c>
      <c r="B10" s="240">
        <v>7039740000</v>
      </c>
    </row>
    <row r="11" spans="1:5">
      <c r="A11" s="237" t="s">
        <v>870</v>
      </c>
      <c r="B11" s="239">
        <v>751520</v>
      </c>
    </row>
    <row r="12" spans="1:5">
      <c r="A12" s="238" t="s">
        <v>871</v>
      </c>
      <c r="B12" s="240">
        <v>478240</v>
      </c>
    </row>
    <row r="13" spans="1:5" s="3" customFormat="1" ht="12">
      <c r="A13" s="238" t="s">
        <v>872</v>
      </c>
      <c r="B13" s="240">
        <v>273280</v>
      </c>
    </row>
    <row r="14" spans="1:5">
      <c r="A14" s="81" t="s">
        <v>150</v>
      </c>
      <c r="B14" s="82"/>
    </row>
    <row r="15" spans="1:5">
      <c r="A15" s="83" t="s">
        <v>4</v>
      </c>
      <c r="B15" s="84">
        <f>+B7+B9+B11</f>
        <v>12823067965.279999</v>
      </c>
    </row>
    <row r="16" spans="1:5">
      <c r="E16" s="119" t="s">
        <v>319</v>
      </c>
    </row>
  </sheetData>
  <autoFilter ref="A6:B13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Zeros="0" view="pageBreakPreview" topLeftCell="B1" zoomScaleNormal="100" zoomScaleSheetLayoutView="100" workbookViewId="0">
      <selection activeCell="O31" sqref="O31"/>
    </sheetView>
  </sheetViews>
  <sheetFormatPr defaultRowHeight="15"/>
  <cols>
    <col min="1" max="5" width="9.140625" style="16"/>
    <col min="6" max="6" width="18.140625" style="16" customWidth="1"/>
    <col min="7" max="7" width="9.140625" style="16"/>
    <col min="8" max="8" width="66.140625" style="16" customWidth="1"/>
    <col min="9" max="9" width="10.140625" style="16" customWidth="1"/>
    <col min="10" max="10" width="15.85546875" style="16" customWidth="1"/>
    <col min="11" max="11" width="19.7109375" style="16" customWidth="1"/>
    <col min="12" max="16384" width="9.140625" style="16"/>
  </cols>
  <sheetData>
    <row r="1" spans="2:11">
      <c r="C1" s="20" t="s">
        <v>13</v>
      </c>
    </row>
    <row r="3" spans="2:11" s="46" customFormat="1">
      <c r="B3" s="43"/>
      <c r="C3" s="44" t="s">
        <v>31</v>
      </c>
      <c r="D3" s="43"/>
      <c r="E3" s="43"/>
      <c r="F3" s="45"/>
      <c r="H3" s="43" t="s">
        <v>32</v>
      </c>
      <c r="I3" s="43"/>
      <c r="J3" s="43"/>
      <c r="K3" s="43"/>
    </row>
    <row r="4" spans="2:11" ht="30">
      <c r="B4" s="18"/>
      <c r="C4" s="281" t="s">
        <v>19</v>
      </c>
      <c r="D4" s="18" t="s">
        <v>16</v>
      </c>
      <c r="E4" s="18"/>
      <c r="F4" s="17"/>
      <c r="H4" s="41" t="s">
        <v>33</v>
      </c>
      <c r="I4" s="40" t="s">
        <v>34</v>
      </c>
      <c r="J4" s="41" t="s">
        <v>35</v>
      </c>
      <c r="K4" s="41" t="s">
        <v>36</v>
      </c>
    </row>
    <row r="5" spans="2:11">
      <c r="B5" s="18"/>
      <c r="C5" s="281"/>
      <c r="D5" s="18" t="s">
        <v>17</v>
      </c>
      <c r="E5" s="18"/>
      <c r="F5" s="17"/>
      <c r="H5" s="18" t="str">
        <f>'[2]7.5.-СПОТ_харид'!C28</f>
        <v>Пшеница</v>
      </c>
      <c r="I5" s="23">
        <f>'7.5.-СПОТ_харид'!G39</f>
        <v>11175</v>
      </c>
      <c r="J5" s="23">
        <f>'7.5.-СПОТ_харид'!H39</f>
        <v>3026845.6375838928</v>
      </c>
      <c r="K5" s="23">
        <f>'7.5.-СПОТ_харид'!I39</f>
        <v>33825000000</v>
      </c>
    </row>
    <row r="6" spans="2:11">
      <c r="B6" s="18"/>
      <c r="C6" s="281" t="s">
        <v>18</v>
      </c>
      <c r="D6" s="18" t="s">
        <v>16</v>
      </c>
      <c r="E6" s="18"/>
      <c r="F6" s="17"/>
      <c r="H6" s="18" t="str">
        <f>'[2]7.5.-СПОТ_харид'!C29</f>
        <v>Труба полиэтиленовая ПЭГК d-500 SN8 ООО VIKAAZ PLAST</v>
      </c>
      <c r="I6" s="23">
        <f>'7.5.-СПОТ_харид'!G40</f>
        <v>0</v>
      </c>
      <c r="J6" s="23" t="e">
        <f>'7.5.-СПОТ_харид'!H40</f>
        <v>#DIV/0!</v>
      </c>
      <c r="K6" s="23">
        <f>'7.5.-СПОТ_харид'!I40</f>
        <v>0</v>
      </c>
    </row>
    <row r="7" spans="2:11">
      <c r="B7" s="18"/>
      <c r="C7" s="281"/>
      <c r="D7" s="18" t="s">
        <v>17</v>
      </c>
      <c r="E7" s="18"/>
      <c r="F7" s="17"/>
      <c r="H7" s="18" t="str">
        <f>'[2]7.5.-СПОТ_харид'!C30</f>
        <v>Дизельное топливо ЭКО ООО "Бухарский НПЗ"</v>
      </c>
      <c r="I7" s="23">
        <f>'7.5.-СПОТ_харид'!G41</f>
        <v>5000</v>
      </c>
      <c r="J7" s="23">
        <f>'7.5.-СПОТ_харид'!H41</f>
        <v>11500</v>
      </c>
      <c r="K7" s="23">
        <f>'7.5.-СПОТ_харид'!I41</f>
        <v>57500000</v>
      </c>
    </row>
    <row r="8" spans="2:11">
      <c r="B8" s="18"/>
      <c r="C8" s="281" t="s">
        <v>15</v>
      </c>
      <c r="D8" s="18" t="s">
        <v>16</v>
      </c>
      <c r="E8" s="18"/>
      <c r="F8" s="17"/>
      <c r="H8" s="18" t="str">
        <f>'[2]7.5.-СПОТ_харид'!C31</f>
        <v xml:space="preserve">Щебень из плотных горных пород для строительных работ фракции  5до 20мм  OOO Shoxjaxon Qurilish  </v>
      </c>
      <c r="I8" s="23">
        <f>'7.5.-СПОТ_харид'!G42</f>
        <v>0</v>
      </c>
      <c r="J8" s="23" t="e">
        <f>'7.5.-СПОТ_харид'!H42</f>
        <v>#DIV/0!</v>
      </c>
      <c r="K8" s="23">
        <f>'7.5.-СПОТ_харид'!I42</f>
        <v>0</v>
      </c>
    </row>
    <row r="9" spans="2:11">
      <c r="B9" s="18"/>
      <c r="C9" s="281"/>
      <c r="D9" s="18" t="s">
        <v>17</v>
      </c>
      <c r="E9" s="18"/>
      <c r="F9" s="17"/>
      <c r="H9" s="18" t="str">
        <f>'[2]7.5.-СПОТ_харид'!C32</f>
        <v>Двуокись углерода твёрдая (сухой лёд), АО "Максам Чирчик"</v>
      </c>
      <c r="I9" s="23">
        <f>'7.5.-СПОТ_харид'!G43</f>
        <v>0</v>
      </c>
      <c r="J9" s="23" t="e">
        <f>'7.5.-СПОТ_харид'!H43</f>
        <v>#DIV/0!</v>
      </c>
      <c r="K9" s="23">
        <f>'7.5.-СПОТ_харид'!I43</f>
        <v>0</v>
      </c>
    </row>
    <row r="10" spans="2:11">
      <c r="B10" s="18"/>
      <c r="C10" s="281" t="s">
        <v>20</v>
      </c>
      <c r="D10" s="18" t="s">
        <v>16</v>
      </c>
      <c r="E10" s="18"/>
      <c r="F10" s="17"/>
      <c r="H10" s="18" t="str">
        <f>'[2]7.5.-СПОТ_харид'!C33</f>
        <v>Портландцемент ЦЕМ II/А-Г 32,5H (предназначен для тарир в бумаж меш 50 кг) АО "Ахангаранцемент"</v>
      </c>
      <c r="I10" s="23">
        <f>'7.5.-СПОТ_харид'!G44</f>
        <v>1000</v>
      </c>
      <c r="J10" s="23">
        <f>'7.5.-СПОТ_харид'!H44</f>
        <v>3100000</v>
      </c>
      <c r="K10" s="23">
        <f>'7.5.-СПОТ_харид'!I44</f>
        <v>3100000000</v>
      </c>
    </row>
    <row r="11" spans="2:11">
      <c r="B11" s="18"/>
      <c r="C11" s="281"/>
      <c r="D11" s="18" t="s">
        <v>17</v>
      </c>
      <c r="E11" s="18"/>
      <c r="F11" s="17"/>
      <c r="H11" s="18" t="str">
        <f>'[2]7.5.-СПОТ_харид'!C34</f>
        <v>Карбамид марки "А", меш АО "Максам-Чирчик"</v>
      </c>
      <c r="I11" s="23">
        <f>'7.5.-СПОТ_харид'!G45</f>
        <v>0</v>
      </c>
      <c r="J11" s="23" t="e">
        <f>'7.5.-СПОТ_харид'!H45</f>
        <v>#DIV/0!</v>
      </c>
      <c r="K11" s="23">
        <f>'7.5.-СПОТ_харид'!I45</f>
        <v>0</v>
      </c>
    </row>
    <row r="12" spans="2:11">
      <c r="B12" s="18"/>
      <c r="C12" s="281" t="s">
        <v>21</v>
      </c>
      <c r="D12" s="18" t="s">
        <v>16</v>
      </c>
      <c r="E12" s="18"/>
      <c r="F12" s="17"/>
      <c r="H12" s="18" t="str">
        <f>'[2]7.5.-СПОТ_харид'!C35</f>
        <v>Водоэмульсионная краска ВДАК 111 ООО STM Color</v>
      </c>
      <c r="I12" s="23">
        <f>'7.5.-СПОТ_харид'!G46</f>
        <v>0</v>
      </c>
      <c r="J12" s="23" t="e">
        <f>'7.5.-СПОТ_харид'!H46</f>
        <v>#DIV/0!</v>
      </c>
      <c r="K12" s="23">
        <f>'7.5.-СПОТ_харид'!I46</f>
        <v>0</v>
      </c>
    </row>
    <row r="13" spans="2:11">
      <c r="B13" s="18"/>
      <c r="C13" s="281"/>
      <c r="D13" s="18" t="s">
        <v>17</v>
      </c>
      <c r="E13" s="18"/>
      <c r="F13" s="17"/>
      <c r="H13" s="18" t="str">
        <f>'[2]7.5.-СПОТ_харид'!C36</f>
        <v>Каустическая сода чешуйчатая 98% ООО "ASR KIMYO INVEST"</v>
      </c>
      <c r="I13" s="23">
        <f>'7.5.-СПОТ_харид'!G47</f>
        <v>0</v>
      </c>
      <c r="J13" s="23" t="e">
        <f>'7.5.-СПОТ_харид'!H47</f>
        <v>#DIV/0!</v>
      </c>
      <c r="K13" s="23">
        <f>'7.5.-СПОТ_харид'!I47</f>
        <v>0</v>
      </c>
    </row>
    <row r="14" spans="2:11">
      <c r="B14" s="18"/>
      <c r="C14" s="278" t="s">
        <v>22</v>
      </c>
      <c r="D14" s="18" t="s">
        <v>16</v>
      </c>
      <c r="E14" s="18"/>
      <c r="F14" s="17"/>
      <c r="H14" s="18" t="str">
        <f>'[2]7.5.-СПОТ_харид'!C37</f>
        <v>ООО SALT MINING</v>
      </c>
      <c r="I14" s="23">
        <f>'7.5.-СПОТ_харид'!G48</f>
        <v>600</v>
      </c>
      <c r="J14" s="23">
        <f>'7.5.-СПОТ_харид'!H48</f>
        <v>300000</v>
      </c>
      <c r="K14" s="23">
        <f>'7.5.-СПОТ_харид'!I48</f>
        <v>180000000</v>
      </c>
    </row>
    <row r="15" spans="2:11">
      <c r="B15" s="18"/>
      <c r="C15" s="279"/>
      <c r="D15" s="18" t="s">
        <v>17</v>
      </c>
      <c r="E15" s="18"/>
      <c r="F15" s="17"/>
      <c r="H15" s="18" t="str">
        <f>'[2]7.5.-СПОТ_харид'!C38</f>
        <v>Эмаль ПФ 115 ООО STM Color</v>
      </c>
      <c r="I15" s="23">
        <f>'7.5.-СПОТ_харид'!G49</f>
        <v>0</v>
      </c>
      <c r="J15" s="23" t="e">
        <f>'7.5.-СПОТ_харид'!H49</f>
        <v>#DIV/0!</v>
      </c>
      <c r="K15" s="23">
        <f>'7.5.-СПОТ_харид'!I49</f>
        <v>0</v>
      </c>
    </row>
    <row r="16" spans="2:11">
      <c r="C16" s="280"/>
      <c r="D16" s="16" t="s">
        <v>136</v>
      </c>
      <c r="F16" s="48"/>
      <c r="H16" s="18" t="str">
        <f>'[2]7.5.-СПОТ_харид'!C39</f>
        <v>Грунтовка на акриловой основе "STM COLOR" ООО</v>
      </c>
      <c r="I16" s="23">
        <f>'7.5.-СПОТ_харид'!G50</f>
        <v>0</v>
      </c>
      <c r="J16" s="23" t="e">
        <f>'7.5.-СПОТ_харид'!H50</f>
        <v>#DIV/0!</v>
      </c>
      <c r="K16" s="23">
        <f>'7.5.-СПОТ_харид'!I50</f>
        <v>0</v>
      </c>
    </row>
    <row r="17" spans="2:11">
      <c r="B17" s="18"/>
      <c r="C17" s="278" t="s">
        <v>27</v>
      </c>
      <c r="D17" s="18" t="s">
        <v>16</v>
      </c>
      <c r="E17" s="18"/>
      <c r="F17" s="17"/>
      <c r="H17" s="18" t="str">
        <f>'[2]7.5.-СПОТ_харид'!C40</f>
        <v>Сухая строительная смесь OOO STM COLOR</v>
      </c>
      <c r="I17" s="23">
        <f>'7.5.-СПОТ_харид'!G51</f>
        <v>0</v>
      </c>
      <c r="J17" s="23" t="e">
        <f>'7.5.-СПОТ_харид'!H51</f>
        <v>#DIV/0!</v>
      </c>
      <c r="K17" s="23">
        <f>'7.5.-СПОТ_харид'!I51</f>
        <v>0</v>
      </c>
    </row>
    <row r="18" spans="2:11">
      <c r="B18" s="18"/>
      <c r="C18" s="279"/>
      <c r="D18" s="18" t="s">
        <v>17</v>
      </c>
      <c r="E18" s="18"/>
      <c r="F18" s="17"/>
      <c r="H18" s="18" t="str">
        <f>'[2]7.5.-СПОТ_харид'!C41</f>
        <v xml:space="preserve">Песок из отсевов дробления для строительных работ  OOO Shoxjaxon Qurilish  </v>
      </c>
      <c r="I18" s="23">
        <f>'7.5.-СПОТ_харид'!G52</f>
        <v>0</v>
      </c>
      <c r="J18" s="23" t="e">
        <f>'7.5.-СПОТ_харид'!H52</f>
        <v>#DIV/0!</v>
      </c>
      <c r="K18" s="23">
        <f>'7.5.-СПОТ_харид'!I52</f>
        <v>0</v>
      </c>
    </row>
    <row r="19" spans="2:11">
      <c r="C19" s="280"/>
      <c r="D19" s="16" t="s">
        <v>136</v>
      </c>
      <c r="H19" s="18" t="str">
        <f>'[2]7.5.-СПОТ_харид'!C42</f>
        <v>Разбавитель NS OOO STM COLOR</v>
      </c>
      <c r="I19" s="23">
        <f>'7.5.-СПОТ_харид'!G53</f>
        <v>0</v>
      </c>
      <c r="J19" s="23" t="e">
        <f>'7.5.-СПОТ_харид'!H53</f>
        <v>#DIV/0!</v>
      </c>
      <c r="K19" s="23">
        <f>'7.5.-СПОТ_харид'!I53</f>
        <v>0</v>
      </c>
    </row>
    <row r="20" spans="2:11">
      <c r="C20" s="85"/>
      <c r="H20" s="18" t="str">
        <f>'[2]7.5.-СПОТ_харид'!C43</f>
        <v>Теплоизоляционный материал стекловата Рулон с фольгой 15м2(12=12500*1200*50)  СП ООО ECOCLIMAT</v>
      </c>
      <c r="I20" s="23">
        <f>'7.5.-СПОТ_харид'!G54</f>
        <v>0</v>
      </c>
      <c r="J20" s="23" t="e">
        <f>'7.5.-СПОТ_харид'!H54</f>
        <v>#DIV/0!</v>
      </c>
      <c r="K20" s="23">
        <f>'7.5.-СПОТ_харид'!I54</f>
        <v>0</v>
      </c>
    </row>
    <row r="21" spans="2:11">
      <c r="C21" s="92"/>
      <c r="H21" s="18" t="str">
        <f>'[2]7.5.-СПОТ_харид'!C44</f>
        <v>Лист гладкий из оцинкованной стали тол. 0,35мм.  ХК DONIYOR METALL INVEST</v>
      </c>
      <c r="I21" s="23">
        <f>'7.5.-СПОТ_харид'!G55</f>
        <v>0</v>
      </c>
      <c r="J21" s="23" t="e">
        <f>'7.5.-СПОТ_харид'!H55</f>
        <v>#DIV/0!</v>
      </c>
      <c r="K21" s="23">
        <f>'7.5.-СПОТ_харид'!I55</f>
        <v>0</v>
      </c>
    </row>
    <row r="22" spans="2:11">
      <c r="C22" s="92"/>
      <c r="H22" s="18" t="str">
        <f>'[2]7.5.-СПОТ_харид'!C45</f>
        <v>Кафельный клей мешок 20 кг  ООО "STMCOLOR"</v>
      </c>
      <c r="I22" s="23">
        <f>'7.5.-СПОТ_харид'!G56</f>
        <v>0</v>
      </c>
      <c r="J22" s="23" t="e">
        <f>'7.5.-СПОТ_харид'!H56</f>
        <v>#DIV/0!</v>
      </c>
      <c r="K22" s="23">
        <f>'7.5.-СПОТ_харид'!I56</f>
        <v>0</v>
      </c>
    </row>
    <row r="23" spans="2:11">
      <c r="B23" s="18"/>
      <c r="C23" s="278" t="s">
        <v>28</v>
      </c>
      <c r="D23" s="18" t="s">
        <v>16</v>
      </c>
      <c r="E23" s="18"/>
      <c r="F23" s="17"/>
      <c r="H23" s="27" t="s">
        <v>14</v>
      </c>
      <c r="I23" s="27">
        <f>SUM(I5:I22)</f>
        <v>17775</v>
      </c>
      <c r="J23" s="27"/>
      <c r="K23" s="27">
        <f>SUM(K5:K22)</f>
        <v>37162500000</v>
      </c>
    </row>
    <row r="24" spans="2:11">
      <c r="B24" s="18"/>
      <c r="C24" s="279"/>
      <c r="D24" s="18" t="s">
        <v>17</v>
      </c>
      <c r="E24" s="18"/>
      <c r="F24" s="17"/>
      <c r="H24" s="18"/>
      <c r="I24" s="23"/>
      <c r="J24" s="18"/>
      <c r="K24" s="18"/>
    </row>
    <row r="25" spans="2:11">
      <c r="C25" s="280"/>
      <c r="D25" s="16" t="s">
        <v>136</v>
      </c>
      <c r="H25" s="18" t="s">
        <v>26</v>
      </c>
      <c r="I25" s="23">
        <f>'7.6.-СПОТ_сотиш'!K551</f>
        <v>92</v>
      </c>
      <c r="J25" s="24">
        <f>'7.6.-СПОТ_сотиш'!G551</f>
        <v>35400</v>
      </c>
      <c r="K25" s="17">
        <f>'7.6.-СПОТ_сотиш'!I551</f>
        <v>1947109285</v>
      </c>
    </row>
    <row r="26" spans="2:11">
      <c r="B26" s="18"/>
      <c r="C26" s="278" t="s">
        <v>29</v>
      </c>
      <c r="D26" s="18" t="s">
        <v>16</v>
      </c>
      <c r="E26" s="18"/>
      <c r="F26" s="17"/>
      <c r="H26" s="50" t="s">
        <v>66</v>
      </c>
      <c r="I26" s="23">
        <f>'7.6.-СПОТ_сотиш'!K552</f>
        <v>446</v>
      </c>
      <c r="J26" s="24">
        <f>'7.6.-СПОТ_сотиш'!G552</f>
        <v>665350</v>
      </c>
      <c r="K26" s="17">
        <f>'7.6.-СПОТ_сотиш'!I552</f>
        <v>85740824160.5</v>
      </c>
    </row>
    <row r="27" spans="2:11">
      <c r="B27" s="18"/>
      <c r="C27" s="279"/>
      <c r="D27" s="18" t="s">
        <v>17</v>
      </c>
      <c r="E27" s="18"/>
      <c r="F27" s="17"/>
      <c r="H27" s="27" t="s">
        <v>14</v>
      </c>
      <c r="I27" s="42">
        <f>SUM(I25:I26)</f>
        <v>538</v>
      </c>
      <c r="J27" s="42"/>
      <c r="K27" s="27">
        <f>SUM(K25:K26)</f>
        <v>87687933445.5</v>
      </c>
    </row>
    <row r="28" spans="2:11">
      <c r="C28" s="280"/>
      <c r="D28" s="16" t="s">
        <v>136</v>
      </c>
    </row>
    <row r="29" spans="2:11">
      <c r="B29" s="18"/>
      <c r="C29" s="278" t="s">
        <v>37</v>
      </c>
      <c r="D29" s="18" t="s">
        <v>16</v>
      </c>
      <c r="E29" s="18"/>
      <c r="F29" s="17"/>
    </row>
    <row r="30" spans="2:11">
      <c r="B30" s="18"/>
      <c r="C30" s="279"/>
      <c r="D30" s="18" t="s">
        <v>17</v>
      </c>
      <c r="E30" s="18"/>
      <c r="F30" s="17"/>
      <c r="K30" s="16">
        <f>K27+K23</f>
        <v>124850433445.5</v>
      </c>
    </row>
    <row r="31" spans="2:11">
      <c r="B31" s="18"/>
      <c r="C31" s="280"/>
      <c r="D31" s="16" t="s">
        <v>136</v>
      </c>
    </row>
    <row r="32" spans="2:11">
      <c r="B32" s="18"/>
      <c r="C32" s="278" t="s">
        <v>38</v>
      </c>
      <c r="D32" s="18" t="s">
        <v>16</v>
      </c>
      <c r="E32" s="18"/>
      <c r="F32" s="17"/>
    </row>
    <row r="33" spans="2:11">
      <c r="B33" s="18"/>
      <c r="C33" s="279"/>
      <c r="D33" s="18" t="s">
        <v>17</v>
      </c>
      <c r="E33" s="18"/>
      <c r="F33" s="17"/>
    </row>
    <row r="34" spans="2:11">
      <c r="B34" s="18"/>
      <c r="C34" s="280"/>
      <c r="D34" s="16" t="s">
        <v>136</v>
      </c>
      <c r="K34" s="16">
        <f>K23+'7.1-xarid.uzex.uz'!H9+'7.1-1-xarid.uzex.uz auksion'!H6+'7.1-Магазин хт харид'!H21+'7.2-Конкурс-Отб.наил.предл.'!H12+'7.3.-Прямые закупки за 2024'!F23+'7.4.-Аукцион'!H33+'8-coopere'!H5</f>
        <v>52680771557.089996</v>
      </c>
    </row>
    <row r="35" spans="2:11">
      <c r="B35" s="18"/>
      <c r="C35" s="278" t="s">
        <v>39</v>
      </c>
      <c r="D35" s="18" t="s">
        <v>16</v>
      </c>
      <c r="E35" s="18"/>
      <c r="F35" s="17"/>
    </row>
    <row r="36" spans="2:11">
      <c r="B36" s="18"/>
      <c r="C36" s="279"/>
      <c r="D36" s="18" t="s">
        <v>17</v>
      </c>
      <c r="E36" s="18"/>
      <c r="F36" s="17"/>
    </row>
    <row r="37" spans="2:11">
      <c r="B37" s="18"/>
      <c r="C37" s="280"/>
      <c r="D37" s="16" t="s">
        <v>136</v>
      </c>
    </row>
    <row r="38" spans="2:11">
      <c r="B38" s="18"/>
      <c r="C38" s="51" t="s">
        <v>23</v>
      </c>
      <c r="D38" s="31" t="s">
        <v>16</v>
      </c>
      <c r="E38" s="31">
        <f>E4+E6+E8+E10+E12+E14+E17+E23+E26+E29+E32+E35</f>
        <v>0</v>
      </c>
      <c r="F38" s="31">
        <f>F4+F6+F8+F10+F12+F14+F17+F23+F26+F29+F32+F35</f>
        <v>0</v>
      </c>
    </row>
    <row r="39" spans="2:11">
      <c r="B39" s="18"/>
      <c r="C39" s="51"/>
      <c r="D39" s="31" t="s">
        <v>17</v>
      </c>
      <c r="E39" s="31">
        <f>E5+E7+E9+E11+E13+E15+E18+E24+E27+E30+E33+E36</f>
        <v>0</v>
      </c>
      <c r="F39" s="31">
        <f>F5+F7+F9+F11+F13+F15+F18+F24+F27+F30+F33+F36</f>
        <v>0</v>
      </c>
    </row>
    <row r="40" spans="2:11">
      <c r="B40" s="18"/>
      <c r="C40" s="51"/>
      <c r="D40" s="31" t="s">
        <v>136</v>
      </c>
      <c r="E40" s="31">
        <f>E16+E19+E25+E28+E31+E34+E37</f>
        <v>0</v>
      </c>
      <c r="F40" s="31">
        <f>F16+F19+F25+F28+F31+F34+F37</f>
        <v>0</v>
      </c>
    </row>
    <row r="41" spans="2:11">
      <c r="B41" s="18"/>
      <c r="C41" s="52"/>
      <c r="D41" s="18"/>
      <c r="E41" s="27">
        <f>E38+E39+E40</f>
        <v>0</v>
      </c>
      <c r="F41" s="27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view="pageBreakPreview" zoomScaleNormal="100" zoomScaleSheetLayoutView="100" workbookViewId="0">
      <selection activeCell="H9" sqref="H9"/>
    </sheetView>
  </sheetViews>
  <sheetFormatPr defaultRowHeight="15"/>
  <cols>
    <col min="1" max="1" width="9.140625" style="95"/>
    <col min="2" max="2" width="11.28515625" style="95" customWidth="1"/>
    <col min="3" max="3" width="14.42578125" style="95" customWidth="1"/>
    <col min="4" max="4" width="47" style="95" customWidth="1"/>
    <col min="5" max="5" width="37.5703125" style="95" customWidth="1"/>
    <col min="6" max="6" width="18" style="95" customWidth="1"/>
    <col min="7" max="7" width="16" style="95" customWidth="1"/>
    <col min="8" max="8" width="26.140625" style="95" customWidth="1"/>
    <col min="9" max="9" width="17" customWidth="1"/>
  </cols>
  <sheetData>
    <row r="1" spans="1:9">
      <c r="B1" s="63"/>
      <c r="C1" s="63"/>
      <c r="D1" s="63"/>
      <c r="E1"/>
      <c r="F1" s="63"/>
      <c r="G1" s="63"/>
      <c r="H1" s="19" t="s">
        <v>60</v>
      </c>
    </row>
    <row r="3" spans="1:9" ht="30">
      <c r="A3" s="96" t="s">
        <v>252</v>
      </c>
      <c r="B3" s="96" t="s">
        <v>25</v>
      </c>
      <c r="C3" s="96" t="s">
        <v>40</v>
      </c>
      <c r="D3" s="96" t="s">
        <v>151</v>
      </c>
      <c r="E3" s="96" t="s">
        <v>152</v>
      </c>
      <c r="F3" s="96" t="s">
        <v>153</v>
      </c>
      <c r="G3" s="96" t="s">
        <v>154</v>
      </c>
      <c r="H3" s="96" t="s">
        <v>47</v>
      </c>
    </row>
    <row r="4" spans="1:9" s="126" customFormat="1" ht="33" customHeight="1">
      <c r="A4" s="199">
        <v>1</v>
      </c>
      <c r="B4" s="200">
        <v>2012312</v>
      </c>
      <c r="C4" s="201">
        <v>45303</v>
      </c>
      <c r="D4" s="256" t="s">
        <v>467</v>
      </c>
      <c r="E4" s="200" t="s">
        <v>468</v>
      </c>
      <c r="F4" s="202" t="s">
        <v>469</v>
      </c>
      <c r="G4" s="203">
        <v>1</v>
      </c>
      <c r="H4" s="148">
        <v>1499999</v>
      </c>
      <c r="I4" s="252">
        <v>1499999</v>
      </c>
    </row>
    <row r="5" spans="1:9" s="126" customFormat="1" ht="33" customHeight="1">
      <c r="A5" s="199">
        <f>+A4+1</f>
        <v>2</v>
      </c>
      <c r="B5" s="200">
        <v>2065971</v>
      </c>
      <c r="C5" s="201">
        <v>45331</v>
      </c>
      <c r="D5" s="253" t="s">
        <v>305</v>
      </c>
      <c r="E5" s="200" t="s">
        <v>216</v>
      </c>
      <c r="F5" s="202" t="s">
        <v>1585</v>
      </c>
      <c r="G5" s="203">
        <v>1</v>
      </c>
      <c r="H5" s="148">
        <v>3400000</v>
      </c>
      <c r="I5" s="252">
        <v>3400000</v>
      </c>
    </row>
    <row r="6" spans="1:9" s="126" customFormat="1" ht="33" customHeight="1">
      <c r="A6" s="199">
        <f t="shared" ref="A6:A8" si="0">+A5+1</f>
        <v>3</v>
      </c>
      <c r="B6" s="200">
        <v>2224576</v>
      </c>
      <c r="C6" s="201">
        <v>45404</v>
      </c>
      <c r="D6" s="253" t="s">
        <v>305</v>
      </c>
      <c r="E6" s="200" t="s">
        <v>216</v>
      </c>
      <c r="F6" s="202" t="s">
        <v>1585</v>
      </c>
      <c r="G6" s="203">
        <v>1</v>
      </c>
      <c r="H6" s="148">
        <v>3400000</v>
      </c>
      <c r="I6" s="252">
        <v>3400000</v>
      </c>
    </row>
    <row r="7" spans="1:9" s="126" customFormat="1" ht="33" customHeight="1">
      <c r="A7" s="199">
        <f t="shared" si="0"/>
        <v>4</v>
      </c>
      <c r="B7" s="200">
        <v>2254875</v>
      </c>
      <c r="C7" s="201">
        <v>45415</v>
      </c>
      <c r="D7" s="253" t="s">
        <v>470</v>
      </c>
      <c r="E7" s="200" t="s">
        <v>1582</v>
      </c>
      <c r="F7" s="202" t="s">
        <v>1586</v>
      </c>
      <c r="G7" s="203">
        <v>10</v>
      </c>
      <c r="H7" s="148">
        <v>683200</v>
      </c>
      <c r="I7" s="252">
        <v>683200</v>
      </c>
    </row>
    <row r="8" spans="1:9" s="126" customFormat="1" ht="33" customHeight="1">
      <c r="A8" s="199">
        <f t="shared" si="0"/>
        <v>5</v>
      </c>
      <c r="B8" s="200">
        <v>2395019</v>
      </c>
      <c r="C8" s="201">
        <v>45416</v>
      </c>
      <c r="D8" s="253" t="s">
        <v>1583</v>
      </c>
      <c r="E8" s="200" t="s">
        <v>1584</v>
      </c>
      <c r="F8" s="202" t="s">
        <v>1587</v>
      </c>
      <c r="G8" s="203">
        <v>37</v>
      </c>
      <c r="H8" s="148">
        <v>9250000</v>
      </c>
      <c r="I8" s="252">
        <v>9250000</v>
      </c>
    </row>
    <row r="9" spans="1:9" ht="44.25" customHeight="1">
      <c r="A9" s="106"/>
      <c r="B9" s="98"/>
      <c r="C9" s="107"/>
      <c r="D9" s="98"/>
      <c r="E9" s="98"/>
      <c r="F9" s="98"/>
      <c r="G9" s="98"/>
      <c r="H9" s="108">
        <f>SUM(H4:H8)</f>
        <v>18233199</v>
      </c>
    </row>
  </sheetData>
  <sortState ref="A5:H69">
    <sortCondition ref="C5:C69"/>
  </sortState>
  <pageMargins left="0.2" right="0.19" top="0.75" bottom="0.75" header="0.3" footer="0.3"/>
  <pageSetup paperSize="9" scale="4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view="pageBreakPreview" topLeftCell="C1" zoomScaleNormal="100" zoomScaleSheetLayoutView="100" workbookViewId="0">
      <selection activeCell="G4" sqref="G4"/>
    </sheetView>
  </sheetViews>
  <sheetFormatPr defaultRowHeight="15"/>
  <cols>
    <col min="1" max="1" width="9.140625" style="95"/>
    <col min="2" max="2" width="11.28515625" style="95" customWidth="1"/>
    <col min="3" max="3" width="14.42578125" style="95" customWidth="1"/>
    <col min="4" max="4" width="39.5703125" style="95" customWidth="1"/>
    <col min="5" max="5" width="37.5703125" style="95" customWidth="1"/>
    <col min="6" max="6" width="18" style="95" customWidth="1"/>
    <col min="7" max="7" width="16" style="95" customWidth="1"/>
    <col min="8" max="8" width="26.140625" style="95" customWidth="1"/>
    <col min="9" max="9" width="13.5703125" bestFit="1" customWidth="1"/>
  </cols>
  <sheetData>
    <row r="1" spans="1:9">
      <c r="B1" s="63"/>
      <c r="C1" s="63"/>
      <c r="D1" s="63"/>
      <c r="E1"/>
      <c r="F1" s="63"/>
      <c r="G1" s="63"/>
      <c r="H1" s="19" t="s">
        <v>309</v>
      </c>
    </row>
    <row r="3" spans="1:9" ht="30">
      <c r="A3" s="96" t="s">
        <v>252</v>
      </c>
      <c r="B3" s="96" t="s">
        <v>25</v>
      </c>
      <c r="C3" s="96" t="s">
        <v>40</v>
      </c>
      <c r="D3" s="96" t="s">
        <v>151</v>
      </c>
      <c r="E3" s="96" t="s">
        <v>152</v>
      </c>
      <c r="F3" s="96" t="s">
        <v>153</v>
      </c>
      <c r="G3" s="96" t="s">
        <v>154</v>
      </c>
      <c r="H3" s="96" t="s">
        <v>47</v>
      </c>
    </row>
    <row r="4" spans="1:9" s="126" customFormat="1" ht="33" customHeight="1">
      <c r="A4" s="127"/>
      <c r="B4" s="130"/>
      <c r="C4" s="131"/>
      <c r="D4" s="135"/>
      <c r="E4" s="129"/>
      <c r="F4" s="129"/>
      <c r="G4" s="138"/>
      <c r="H4" s="138"/>
    </row>
    <row r="5" spans="1:9">
      <c r="A5" s="125"/>
      <c r="B5" s="98"/>
      <c r="C5" s="107"/>
      <c r="D5" s="98"/>
      <c r="E5" s="98"/>
      <c r="F5" s="98"/>
      <c r="G5" s="98"/>
      <c r="H5" s="99"/>
      <c r="I5" s="16">
        <f>+H6+'7.1-xarid.uzex.uz'!H9</f>
        <v>18233199</v>
      </c>
    </row>
    <row r="6" spans="1:9">
      <c r="A6" s="106"/>
      <c r="B6" s="98"/>
      <c r="C6" s="107"/>
      <c r="D6" s="98"/>
      <c r="E6" s="98"/>
      <c r="F6" s="98"/>
      <c r="G6" s="98"/>
      <c r="H6" s="108">
        <f>SUM(H4:H5)</f>
        <v>0</v>
      </c>
    </row>
    <row r="7" spans="1:9">
      <c r="B7" s="109"/>
      <c r="C7" s="110"/>
      <c r="D7" s="109"/>
      <c r="E7" s="109"/>
      <c r="F7" s="109"/>
      <c r="G7" s="109"/>
      <c r="H7" s="111"/>
    </row>
    <row r="8" spans="1:9">
      <c r="B8" s="97"/>
      <c r="C8" s="97"/>
      <c r="D8" s="97"/>
      <c r="E8" s="97"/>
      <c r="F8" s="97"/>
      <c r="G8" s="97"/>
      <c r="H8" s="112"/>
    </row>
    <row r="9" spans="1:9">
      <c r="H9" s="113"/>
    </row>
  </sheetData>
  <pageMargins left="0.2" right="0.19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20</vt:i4>
      </vt:variant>
    </vt:vector>
  </HeadingPairs>
  <TitlesOfParts>
    <vt:vector size="39" baseType="lpstr">
      <vt:lpstr>1-Хом аше ва мат</vt:lpstr>
      <vt:lpstr>2-Махсулот сотиш</vt:lpstr>
      <vt:lpstr>3-Импорт </vt:lpstr>
      <vt:lpstr>4-Хизматлар</vt:lpstr>
      <vt:lpstr>5-Пудратчи</vt:lpstr>
      <vt:lpstr>6-Эл.эн.газ сув</vt:lpstr>
      <vt:lpstr>7-Гос.зак.</vt:lpstr>
      <vt:lpstr>7.1-xarid.uzex.uz</vt:lpstr>
      <vt:lpstr>7.1-1-xarid.uzex.uz auksion</vt:lpstr>
      <vt:lpstr>7.1,2-xarid uzex востановлен</vt:lpstr>
      <vt:lpstr>7.1-Магазин хт харид</vt:lpstr>
      <vt:lpstr>7.2-Конкурс-Отб.наил.предл.</vt:lpstr>
      <vt:lpstr>7.3.-Прямые закупки за 2024</vt:lpstr>
      <vt:lpstr>7.4.-Аукцион</vt:lpstr>
      <vt:lpstr>7.5.-СПОТ_харид</vt:lpstr>
      <vt:lpstr>7.6.-СПОТ_сотиш</vt:lpstr>
      <vt:lpstr>7.6.-СПОТ_сотиш (2)</vt:lpstr>
      <vt:lpstr>8-coopere</vt:lpstr>
      <vt:lpstr>Лист1</vt:lpstr>
      <vt:lpstr>'1-Хом аше ва мат'!Заголовки_для_печати</vt:lpstr>
      <vt:lpstr>'2-Махсулот сотиш'!Заголовки_для_печати</vt:lpstr>
      <vt:lpstr>'4-Хизматлар'!Заголовки_для_печати</vt:lpstr>
      <vt:lpstr>'7.1-Магазин хт харид'!Заголовки_для_печати</vt:lpstr>
      <vt:lpstr>'7.6.-СПОТ_сотиш'!Заголовки_для_печати</vt:lpstr>
      <vt:lpstr>'7.6.-СПОТ_сотиш (2)'!Заголовки_для_печати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'4-Хизматлар'!Область_печати</vt:lpstr>
      <vt:lpstr>'7.1-1-xarid.uzex.uz auksion'!Область_печати</vt:lpstr>
      <vt:lpstr>'7.1-xarid.uzex.uz'!Область_печати</vt:lpstr>
      <vt:lpstr>'7.1-Магазин хт харид'!Область_печати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'7.6.-СПОТ_сотиш (2)'!Область_печати</vt:lpstr>
      <vt:lpstr>'7-Гос.зак.'!Область_печати</vt:lpstr>
      <vt:lpstr>'8-coopere'!Область_печати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2024-05-13T08:38:51Z</cp:lastPrinted>
  <dcterms:created xsi:type="dcterms:W3CDTF">2017-10-16T10:27:44Z</dcterms:created>
  <dcterms:modified xsi:type="dcterms:W3CDTF">2024-07-23T09:24:13Z</dcterms:modified>
</cp:coreProperties>
</file>