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3365"/>
  </bookViews>
  <sheets>
    <sheet name="Анализ тех экон показ1пг23 " sheetId="1" r:id="rId1"/>
  </sheets>
  <externalReferences>
    <externalReference r:id="rId2"/>
  </externalReference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баланс" localSheetId="0">#REF!</definedName>
    <definedName name="баланс">#REF!</definedName>
    <definedName name="_xlnm.Print_Titles" localSheetId="0">'Анализ тех экон показ1пг23 '!$5:$6</definedName>
    <definedName name="_xlnm.Print_Area" localSheetId="0">'Анализ тех экон показ1пг23 '!$A$1:$S$71</definedName>
    <definedName name="сирье" localSheetId="0">#REF!</definedName>
    <definedName name="сирье">#REF!</definedName>
    <definedName name="Сырье" localSheetId="0">#REF!</definedName>
    <definedName name="Сырье">#REF!</definedName>
    <definedName name="ыодлпфврж" localSheetId="0">#REF!</definedName>
    <definedName name="ыодлпфврж">#REF!</definedName>
  </definedNames>
  <calcPr calcId="145621"/>
</workbook>
</file>

<file path=xl/calcChain.xml><?xml version="1.0" encoding="utf-8"?>
<calcChain xmlns="http://schemas.openxmlformats.org/spreadsheetml/2006/main">
  <c r="S60" i="1" l="1"/>
  <c r="R60" i="1"/>
  <c r="Q60" i="1"/>
  <c r="I60" i="1"/>
  <c r="H60" i="1"/>
  <c r="G60" i="1"/>
  <c r="Q55" i="1"/>
  <c r="G55" i="1"/>
  <c r="S54" i="1"/>
  <c r="Q54" i="1"/>
  <c r="I54" i="1"/>
  <c r="H54" i="1"/>
  <c r="G54" i="1"/>
  <c r="S49" i="1"/>
  <c r="R49" i="1"/>
  <c r="Q49" i="1"/>
  <c r="I49" i="1"/>
  <c r="H49" i="1"/>
  <c r="G49" i="1"/>
  <c r="S48" i="1"/>
  <c r="R48" i="1"/>
  <c r="Q48" i="1"/>
  <c r="I48" i="1"/>
  <c r="H48" i="1"/>
  <c r="G48" i="1"/>
  <c r="S47" i="1"/>
  <c r="R47" i="1"/>
  <c r="Q47" i="1"/>
  <c r="I47" i="1"/>
  <c r="H47" i="1"/>
  <c r="G47" i="1"/>
  <c r="S46" i="1"/>
  <c r="R46" i="1"/>
  <c r="Q46" i="1"/>
  <c r="I46" i="1"/>
  <c r="H46" i="1"/>
  <c r="G46" i="1"/>
  <c r="S45" i="1"/>
  <c r="R45" i="1"/>
  <c r="P45" i="1"/>
  <c r="Q45" i="1" s="1"/>
  <c r="I45" i="1"/>
  <c r="H45" i="1"/>
  <c r="F45" i="1"/>
  <c r="G45" i="1" s="1"/>
  <c r="V44" i="1"/>
  <c r="U44" i="1"/>
  <c r="S43" i="1"/>
  <c r="R43" i="1"/>
  <c r="Q43" i="1"/>
  <c r="I43" i="1"/>
  <c r="H43" i="1"/>
  <c r="G43" i="1"/>
  <c r="S42" i="1"/>
  <c r="P42" i="1"/>
  <c r="P44" i="1" s="1"/>
  <c r="I42" i="1"/>
  <c r="F42" i="1"/>
  <c r="F44" i="1" s="1"/>
  <c r="S41" i="1"/>
  <c r="R41" i="1"/>
  <c r="Q41" i="1"/>
  <c r="I41" i="1"/>
  <c r="H41" i="1"/>
  <c r="G41" i="1"/>
  <c r="S40" i="1"/>
  <c r="R40" i="1"/>
  <c r="Q40" i="1"/>
  <c r="I40" i="1"/>
  <c r="H40" i="1"/>
  <c r="G40" i="1"/>
  <c r="S39" i="1"/>
  <c r="R39" i="1"/>
  <c r="Q39" i="1"/>
  <c r="I39" i="1"/>
  <c r="H39" i="1"/>
  <c r="G39" i="1"/>
  <c r="R38" i="1"/>
  <c r="Q38" i="1"/>
  <c r="O38" i="1"/>
  <c r="N38" i="1"/>
  <c r="S38" i="1" s="1"/>
  <c r="I38" i="1"/>
  <c r="H38" i="1"/>
  <c r="G38" i="1"/>
  <c r="R37" i="1"/>
  <c r="Q37" i="1"/>
  <c r="P37" i="1"/>
  <c r="O37" i="1"/>
  <c r="N37" i="1"/>
  <c r="S37" i="1" s="1"/>
  <c r="F37" i="1"/>
  <c r="H37" i="1" s="1"/>
  <c r="E37" i="1"/>
  <c r="S36" i="1"/>
  <c r="R36" i="1"/>
  <c r="Q36" i="1"/>
  <c r="I36" i="1"/>
  <c r="H36" i="1"/>
  <c r="G36" i="1"/>
  <c r="S35" i="1"/>
  <c r="R35" i="1"/>
  <c r="Q35" i="1"/>
  <c r="I35" i="1"/>
  <c r="H35" i="1"/>
  <c r="G35" i="1"/>
  <c r="S34" i="1"/>
  <c r="R34" i="1"/>
  <c r="Q34" i="1"/>
  <c r="I34" i="1"/>
  <c r="H34" i="1"/>
  <c r="G34" i="1"/>
  <c r="S33" i="1"/>
  <c r="R33" i="1"/>
  <c r="Q33" i="1"/>
  <c r="I33" i="1"/>
  <c r="H33" i="1"/>
  <c r="G33" i="1"/>
  <c r="S32" i="1"/>
  <c r="R32" i="1"/>
  <c r="Q32" i="1"/>
  <c r="P32" i="1"/>
  <c r="I32" i="1"/>
  <c r="H32" i="1"/>
  <c r="G32" i="1"/>
  <c r="F32" i="1"/>
  <c r="S31" i="1"/>
  <c r="R31" i="1"/>
  <c r="Q31" i="1"/>
  <c r="I31" i="1"/>
  <c r="H31" i="1"/>
  <c r="G31" i="1"/>
  <c r="S30" i="1"/>
  <c r="R30" i="1"/>
  <c r="Q30" i="1"/>
  <c r="I30" i="1"/>
  <c r="H30" i="1"/>
  <c r="G30" i="1"/>
  <c r="S27" i="1"/>
  <c r="R27" i="1"/>
  <c r="Q27" i="1"/>
  <c r="F27" i="1"/>
  <c r="I27" i="1" s="1"/>
  <c r="E27" i="1"/>
  <c r="D27" i="1"/>
  <c r="S26" i="1"/>
  <c r="R26" i="1"/>
  <c r="Q26" i="1"/>
  <c r="H26" i="1"/>
  <c r="G26" i="1"/>
  <c r="F26" i="1"/>
  <c r="E26" i="1"/>
  <c r="D26" i="1"/>
  <c r="I26" i="1" s="1"/>
  <c r="S20" i="1"/>
  <c r="P20" i="1"/>
  <c r="R20" i="1" s="1"/>
  <c r="I20" i="1"/>
  <c r="F20" i="1"/>
  <c r="H20" i="1" s="1"/>
  <c r="S19" i="1"/>
  <c r="R19" i="1"/>
  <c r="Q19" i="1"/>
  <c r="I19" i="1"/>
  <c r="H19" i="1"/>
  <c r="G19" i="1"/>
  <c r="S17" i="1"/>
  <c r="R17" i="1"/>
  <c r="Q17" i="1"/>
  <c r="I17" i="1"/>
  <c r="H17" i="1"/>
  <c r="G17" i="1"/>
  <c r="S15" i="1"/>
  <c r="R15" i="1"/>
  <c r="Q15" i="1"/>
  <c r="I15" i="1"/>
  <c r="H15" i="1"/>
  <c r="G15" i="1"/>
  <c r="S14" i="1"/>
  <c r="R14" i="1"/>
  <c r="Q14" i="1"/>
  <c r="I14" i="1"/>
  <c r="H14" i="1"/>
  <c r="G14" i="1"/>
  <c r="S13" i="1"/>
  <c r="R13" i="1"/>
  <c r="Q13" i="1"/>
  <c r="I13" i="1"/>
  <c r="H13" i="1"/>
  <c r="G13" i="1"/>
  <c r="S12" i="1"/>
  <c r="R12" i="1"/>
  <c r="Q12" i="1"/>
  <c r="I12" i="1"/>
  <c r="H12" i="1"/>
  <c r="G12" i="1"/>
  <c r="S11" i="1"/>
  <c r="R11" i="1"/>
  <c r="Q11" i="1"/>
  <c r="I11" i="1"/>
  <c r="H11" i="1"/>
  <c r="G11" i="1"/>
  <c r="S9" i="1"/>
  <c r="Q9" i="1"/>
  <c r="I9" i="1"/>
  <c r="F9" i="1"/>
  <c r="E9" i="1"/>
  <c r="D9" i="1"/>
  <c r="S8" i="1"/>
  <c r="R8" i="1"/>
  <c r="Q8" i="1"/>
  <c r="H8" i="1"/>
  <c r="F8" i="1"/>
  <c r="G8" i="1" s="1"/>
  <c r="E8" i="1"/>
  <c r="D8" i="1"/>
  <c r="D37" i="1" s="1"/>
  <c r="I37" i="1" s="1"/>
  <c r="S7" i="1"/>
  <c r="R7" i="1"/>
  <c r="Q7" i="1"/>
  <c r="I7" i="1"/>
  <c r="F7" i="1"/>
  <c r="H7" i="1" s="1"/>
  <c r="E7" i="1"/>
  <c r="D7" i="1"/>
  <c r="F50" i="1" l="1"/>
  <c r="I44" i="1"/>
  <c r="H44" i="1"/>
  <c r="G44" i="1"/>
  <c r="Q44" i="1"/>
  <c r="P50" i="1"/>
  <c r="S44" i="1"/>
  <c r="W44" i="1"/>
  <c r="R44" i="1"/>
  <c r="I8" i="1"/>
  <c r="G27" i="1"/>
  <c r="G7" i="1"/>
  <c r="G20" i="1"/>
  <c r="Q20" i="1"/>
  <c r="H27" i="1"/>
  <c r="G37" i="1"/>
  <c r="G42" i="1"/>
  <c r="Q42" i="1"/>
  <c r="H42" i="1"/>
  <c r="R42" i="1"/>
  <c r="Q50" i="1" l="1"/>
  <c r="P57" i="1"/>
  <c r="S50" i="1"/>
  <c r="R50" i="1"/>
  <c r="G50" i="1"/>
  <c r="F57" i="1"/>
  <c r="I50" i="1"/>
  <c r="H50" i="1"/>
  <c r="H57" i="1" l="1"/>
  <c r="G57" i="1"/>
  <c r="F59" i="1"/>
  <c r="I57" i="1"/>
  <c r="R57" i="1"/>
  <c r="Q57" i="1"/>
  <c r="P59" i="1"/>
  <c r="S57" i="1"/>
  <c r="P61" i="1" l="1"/>
  <c r="R59" i="1"/>
  <c r="Q59" i="1"/>
  <c r="S59" i="1"/>
  <c r="I59" i="1"/>
  <c r="F61" i="1"/>
  <c r="H59" i="1"/>
  <c r="G59" i="1"/>
  <c r="I61" i="1" l="1"/>
  <c r="H61" i="1"/>
  <c r="G61" i="1"/>
  <c r="S61" i="1"/>
  <c r="R61" i="1"/>
  <c r="Q61" i="1"/>
</calcChain>
</file>

<file path=xl/sharedStrings.xml><?xml version="1.0" encoding="utf-8"?>
<sst xmlns="http://schemas.openxmlformats.org/spreadsheetml/2006/main" count="325" uniqueCount="84">
  <si>
    <t>Анализ основных технико-экономических показателей</t>
  </si>
  <si>
    <t>по Янгиюльскому АО"BIOKIMYO" за  1 полугодие 2023 года</t>
  </si>
  <si>
    <t>№</t>
  </si>
  <si>
    <t>Наименование</t>
  </si>
  <si>
    <t>Ед.              изм.</t>
  </si>
  <si>
    <t>Факт                               за                                1полугодие 2022год</t>
  </si>
  <si>
    <t>Прогноз                              на                           1 полугодие  2023 год</t>
  </si>
  <si>
    <t>Факт                               за                           1полугодие 2023 год</t>
  </si>
  <si>
    <t>Отклонение от прогноза, +/-</t>
  </si>
  <si>
    <t>% выпол-нения</t>
  </si>
  <si>
    <t>Темп роста,%</t>
  </si>
  <si>
    <t>Объем продукции (работ, услуг) в оптовых ценах предприятий без НДС и акциза: в сопостовимых ценах</t>
  </si>
  <si>
    <t>млн.сум</t>
  </si>
  <si>
    <t>тыс.сум</t>
  </si>
  <si>
    <t>в соответствующих ценах соответствующего года</t>
  </si>
  <si>
    <t>Потребительские товары (включая стоимость винноводочных изделий) без НДС</t>
  </si>
  <si>
    <t>Производство промышленной продукции в натуральном выражении:</t>
  </si>
  <si>
    <t>Спирт пищевой</t>
  </si>
  <si>
    <t>т.дал</t>
  </si>
  <si>
    <t>Спирт технический</t>
  </si>
  <si>
    <t>Пар технологический</t>
  </si>
  <si>
    <t>т.Гкал</t>
  </si>
  <si>
    <t>Газы бражения</t>
  </si>
  <si>
    <t>т.тн</t>
  </si>
  <si>
    <t>Барда жидкая</t>
  </si>
  <si>
    <t>Заготовка на промпереработку:</t>
  </si>
  <si>
    <t>Пщеница</t>
  </si>
  <si>
    <t>тн</t>
  </si>
  <si>
    <t>Производственные мощности по производству - всего</t>
  </si>
  <si>
    <t>%</t>
  </si>
  <si>
    <t>Поставка  продукции на экспорт - всего                                                                                                  в т.ч. в натуральном выражении</t>
  </si>
  <si>
    <t>тыс.долл США</t>
  </si>
  <si>
    <t>-</t>
  </si>
  <si>
    <t xml:space="preserve">Из общего объема экспортной поставки-централизованный экспорт.                                               в т.ч. натуральном выражении      </t>
  </si>
  <si>
    <t>Продажа Центральному банку валюты</t>
  </si>
  <si>
    <t>Капитальные вложения-всего:</t>
  </si>
  <si>
    <t>в т.ч. за счет собственных средств</t>
  </si>
  <si>
    <t>За счет иностранных инвестиций</t>
  </si>
  <si>
    <t>Ввод в действие производственных мощностей</t>
  </si>
  <si>
    <t>Численность - всего:</t>
  </si>
  <si>
    <t>чел.</t>
  </si>
  <si>
    <t>в т.ч. основной деятельности</t>
  </si>
  <si>
    <t xml:space="preserve">Из них: рабочие </t>
  </si>
  <si>
    <t>служащие</t>
  </si>
  <si>
    <t>Из общей численности - Административно-управленческий персонал</t>
  </si>
  <si>
    <t>Фонд заработной платы работников (включая совместителей)</t>
  </si>
  <si>
    <t>Фонд заработной платы работников списочного состава</t>
  </si>
  <si>
    <t>Производительность труда</t>
  </si>
  <si>
    <t>Среднемесячная заработная плата на одного работающего</t>
  </si>
  <si>
    <t>Выручка от реализации продукции</t>
  </si>
  <si>
    <t>Акциз</t>
  </si>
  <si>
    <t>Налог на добавленную стоимость</t>
  </si>
  <si>
    <t>Чистая выручка от реализации</t>
  </si>
  <si>
    <t>рентабельность от себестоимости</t>
  </si>
  <si>
    <t>Производственная себестоимость реализованной продукции, товаров, работ, услуг</t>
  </si>
  <si>
    <t>1пгв 22г</t>
  </si>
  <si>
    <t>прогноз 1пг 23г</t>
  </si>
  <si>
    <t>факт 1пг23г</t>
  </si>
  <si>
    <t>Валовой финансовый результат от реализации</t>
  </si>
  <si>
    <t>Повышение за счет снижения  цен на пшеницу</t>
  </si>
  <si>
    <t>Расходы периода. Всего</t>
  </si>
  <si>
    <t>Расходы на реализацию</t>
  </si>
  <si>
    <t>Административные расходы</t>
  </si>
  <si>
    <t xml:space="preserve">Прочие операционные расходы </t>
  </si>
  <si>
    <t>Прочие доходы от основной .деятельности</t>
  </si>
  <si>
    <t>Финансовый результат (прибыль или убыток) от основной производственной деятельности</t>
  </si>
  <si>
    <t>Доходы от долгосроч. аренды</t>
  </si>
  <si>
    <t>Доходы от валютных курсовых разниц</t>
  </si>
  <si>
    <t xml:space="preserve">Доходы в виде процентов </t>
  </si>
  <si>
    <t xml:space="preserve">Расходы по финансовой деятельности, в виде процентов </t>
  </si>
  <si>
    <t>Убытки от валютных курсовых разниц</t>
  </si>
  <si>
    <t>Прочие расходы по финансовой деятельности</t>
  </si>
  <si>
    <t>Финансовый результат (прибыль или убыток) от общехозяйственной деятельности</t>
  </si>
  <si>
    <t>Прочие прибыль и убыток</t>
  </si>
  <si>
    <t xml:space="preserve">Общий финансовый результат (прибыль или убыток) до уплаты налога на прибыль </t>
  </si>
  <si>
    <t>Налог на прибыль</t>
  </si>
  <si>
    <t>Чистая прибыль</t>
  </si>
  <si>
    <t xml:space="preserve">Председателя правления </t>
  </si>
  <si>
    <t>Р.А.Аликулов</t>
  </si>
  <si>
    <t xml:space="preserve">АО "BIOKIMYO" </t>
  </si>
  <si>
    <t>Главный бухгалтер</t>
  </si>
  <si>
    <t>М.Ю. Каратаева</t>
  </si>
  <si>
    <t>Начальник  ОСПРБ</t>
  </si>
  <si>
    <t>З.Л.Ряховская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</si>
</sst>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0.0"/>
    <numFmt numFmtId="166" formatCode="#,##0.000"/>
    <numFmt numFmtId="167" formatCode="#,##0.00;[Red]\(#,##0.00\)"/>
    <numFmt numFmtId="168" formatCode="&quot;$&quot;#,##0_);[Red]\(&quot;$&quot;#,##0\)"/>
    <numFmt numFmtId="169" formatCode="&quot;$&quot;#,##0.00_);[Red]\(&quot;$&quot;#,##0.00\)"/>
    <numFmt numFmtId="170" formatCode="_-* #,##0.00[$€-1]_-;\-* #,##0.00[$€-1]_-;_-* &quot;-&quot;??[$€-1]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#,##0.0_ ;[Red]\-#,##0.0\ "/>
    <numFmt numFmtId="174" formatCode="_(* #,##0.00_);_(* \(#,##0.00\);_(* &quot;-&quot;??_);_(@_)"/>
    <numFmt numFmtId="175" formatCode="#,##0__;[Red]\-#,##0__;"/>
  </numFmts>
  <fonts count="4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color theme="0"/>
      <name val="Arial Cyr"/>
      <charset val="204"/>
    </font>
    <font>
      <sz val="10"/>
      <color theme="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1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24" applyNumberFormat="0" applyAlignment="0" applyProtection="0"/>
    <xf numFmtId="0" fontId="14" fillId="22" borderId="25" applyNumberFormat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24" applyNumberFormat="0" applyAlignment="0" applyProtection="0"/>
    <xf numFmtId="0" fontId="22" fillId="0" borderId="29" applyNumberFormat="0" applyFill="0" applyAlignment="0" applyProtection="0"/>
    <xf numFmtId="0" fontId="23" fillId="23" borderId="0" applyNumberFormat="0" applyBorder="0" applyAlignment="0" applyProtection="0"/>
    <xf numFmtId="0" fontId="24" fillId="0" borderId="0"/>
    <xf numFmtId="0" fontId="2" fillId="24" borderId="30" applyNumberFormat="0" applyFont="0" applyAlignment="0" applyProtection="0"/>
    <xf numFmtId="0" fontId="25" fillId="21" borderId="31" applyNumberFormat="0" applyAlignment="0" applyProtection="0"/>
    <xf numFmtId="9" fontId="15" fillId="0" borderId="0" applyFont="0" applyFill="0" applyProtection="0">
      <alignment horizontal="center"/>
    </xf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5" fillId="0" borderId="0"/>
    <xf numFmtId="0" fontId="29" fillId="8" borderId="24" applyNumberFormat="0" applyAlignment="0" applyProtection="0"/>
    <xf numFmtId="0" fontId="30" fillId="21" borderId="31" applyNumberFormat="0" applyAlignment="0" applyProtection="0"/>
    <xf numFmtId="0" fontId="31" fillId="21" borderId="24" applyNumberFormat="0" applyAlignment="0" applyProtection="0"/>
    <xf numFmtId="171" fontId="9" fillId="0" borderId="0" applyFont="0" applyFill="0" applyBorder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32" applyNumberFormat="0" applyFill="0" applyAlignment="0" applyProtection="0"/>
    <xf numFmtId="0" fontId="36" fillId="22" borderId="25" applyNumberFormat="0" applyAlignment="0" applyProtection="0"/>
    <xf numFmtId="0" fontId="37" fillId="0" borderId="0" applyNumberFormat="0" applyFill="0" applyBorder="0" applyAlignment="0" applyProtection="0"/>
    <xf numFmtId="0" fontId="3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9" fillId="0" borderId="0"/>
    <xf numFmtId="0" fontId="24" fillId="0" borderId="0"/>
    <xf numFmtId="0" fontId="24" fillId="0" borderId="0"/>
    <xf numFmtId="0" fontId="39" fillId="0" borderId="0"/>
    <xf numFmtId="0" fontId="2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9" fillId="0" borderId="0"/>
    <xf numFmtId="0" fontId="24" fillId="0" borderId="0" applyNumberFormat="0" applyFont="0" applyFill="0" applyBorder="0" applyAlignment="0" applyProtection="0">
      <alignment vertical="top"/>
    </xf>
    <xf numFmtId="0" fontId="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1" fillId="0" borderId="0"/>
    <xf numFmtId="0" fontId="9" fillId="0" borderId="0"/>
    <xf numFmtId="0" fontId="2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4" fillId="24" borderId="30" applyNumberFormat="0" applyFon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29" applyNumberFormat="0" applyFill="0" applyAlignment="0" applyProtection="0"/>
    <xf numFmtId="0" fontId="45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172" fontId="9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6" fillId="5" borderId="0" applyNumberFormat="0" applyBorder="0" applyAlignment="0" applyProtection="0"/>
    <xf numFmtId="0" fontId="47" fillId="0" borderId="0"/>
    <xf numFmtId="0" fontId="48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wrapText="1"/>
    </xf>
    <xf numFmtId="0" fontId="0" fillId="2" borderId="18" xfId="0" applyFont="1" applyFill="1" applyBorder="1" applyAlignment="1">
      <alignment horizontal="center"/>
    </xf>
    <xf numFmtId="3" fontId="0" fillId="2" borderId="18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2" borderId="19" xfId="0" applyNumberFormat="1" applyFont="1" applyFill="1" applyBorder="1" applyAlignment="1">
      <alignment horizontal="center"/>
    </xf>
    <xf numFmtId="164" fontId="0" fillId="2" borderId="19" xfId="0" applyNumberFormat="1" applyFont="1" applyFill="1" applyBorder="1" applyAlignment="1">
      <alignment horizontal="center"/>
    </xf>
    <xf numFmtId="164" fontId="0" fillId="2" borderId="20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2" borderId="0" xfId="0" applyNumberFormat="1" applyFill="1" applyBorder="1" applyAlignment="1"/>
    <xf numFmtId="165" fontId="0" fillId="2" borderId="0" xfId="0" applyNumberFormat="1" applyFill="1" applyBorder="1" applyAlignment="1"/>
    <xf numFmtId="165" fontId="0" fillId="0" borderId="0" xfId="0" applyNumberFormat="1" applyBorder="1"/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3" fontId="5" fillId="2" borderId="22" xfId="0" applyNumberFormat="1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center"/>
    </xf>
    <xf numFmtId="164" fontId="5" fillId="2" borderId="23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21" xfId="0" applyFont="1" applyFill="1" applyBorder="1" applyAlignment="1">
      <alignment wrapText="1"/>
    </xf>
    <xf numFmtId="0" fontId="0" fillId="2" borderId="22" xfId="0" applyFont="1" applyFill="1" applyBorder="1" applyAlignment="1">
      <alignment horizontal="center"/>
    </xf>
    <xf numFmtId="3" fontId="0" fillId="2" borderId="22" xfId="0" applyNumberFormat="1" applyFont="1" applyFill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0" fillId="2" borderId="0" xfId="0" applyFill="1" applyBorder="1" applyAlignment="1"/>
    <xf numFmtId="0" fontId="0" fillId="2" borderId="6" xfId="0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64" fontId="0" fillId="2" borderId="0" xfId="0" applyNumberFormat="1" applyFill="1" applyBorder="1" applyAlignment="1"/>
    <xf numFmtId="164" fontId="0" fillId="0" borderId="0" xfId="0" applyNumberFormat="1" applyFont="1" applyAlignment="1">
      <alignment horizontal="center"/>
    </xf>
    <xf numFmtId="4" fontId="0" fillId="2" borderId="0" xfId="0" applyNumberFormat="1" applyFill="1" applyBorder="1" applyAlignment="1"/>
    <xf numFmtId="4" fontId="0" fillId="2" borderId="22" xfId="0" applyNumberFormat="1" applyFill="1" applyBorder="1" applyAlignment="1">
      <alignment horizontal="center"/>
    </xf>
    <xf numFmtId="4" fontId="0" fillId="2" borderId="22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/>
    <xf numFmtId="0" fontId="0" fillId="2" borderId="22" xfId="0" applyFill="1" applyBorder="1" applyAlignment="1">
      <alignment horizontal="center" wrapText="1"/>
    </xf>
    <xf numFmtId="164" fontId="0" fillId="2" borderId="23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 vertical="center" wrapText="1"/>
    </xf>
    <xf numFmtId="4" fontId="0" fillId="2" borderId="23" xfId="0" applyNumberFormat="1" applyFont="1" applyFill="1" applyBorder="1" applyAlignment="1">
      <alignment horizontal="center"/>
    </xf>
    <xf numFmtId="3" fontId="0" fillId="2" borderId="22" xfId="0" applyNumberFormat="1" applyFill="1" applyBorder="1" applyAlignment="1"/>
    <xf numFmtId="3" fontId="0" fillId="2" borderId="0" xfId="0" applyNumberFormat="1" applyFont="1" applyFill="1" applyBorder="1" applyAlignment="1"/>
    <xf numFmtId="3" fontId="5" fillId="2" borderId="0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0" borderId="0" xfId="0" applyNumberFormat="1" applyFont="1" applyBorder="1"/>
    <xf numFmtId="166" fontId="0" fillId="2" borderId="22" xfId="0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wrapText="1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2" borderId="21" xfId="0" applyFill="1" applyBorder="1" applyAlignment="1">
      <alignment horizontal="left" wrapText="1"/>
    </xf>
    <xf numFmtId="0" fontId="0" fillId="2" borderId="0" xfId="0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wrapText="1"/>
    </xf>
    <xf numFmtId="3" fontId="5" fillId="2" borderId="10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5" fontId="0" fillId="2" borderId="0" xfId="0" applyNumberFormat="1" applyFont="1" applyFill="1"/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Баланс ИПК &quot;ШАРК&quot; (в рублях)" xfId="72"/>
    <cellStyle name="Ввод  2" xfId="73"/>
    <cellStyle name="Вывод 2" xfId="74"/>
    <cellStyle name="Вычисление 2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2" xfId="87"/>
    <cellStyle name="Обычный 13" xfId="88"/>
    <cellStyle name="Обычный 14" xfId="89"/>
    <cellStyle name="Обычный 15" xfId="90"/>
    <cellStyle name="Обычный 16" xfId="91"/>
    <cellStyle name="Обычный 16 2" xfId="92"/>
    <cellStyle name="Обычный 16_Иловалар" xfId="93"/>
    <cellStyle name="Обычный 17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2 3" xfId="100"/>
    <cellStyle name="Обычный 2 2_паспорт локализации холодильников 2012г версия для Р.М " xfId="101"/>
    <cellStyle name="Обычный 2 3" xfId="102"/>
    <cellStyle name="Обычный 2 3 2" xfId="103"/>
    <cellStyle name="Обычный 2 3_Иловалар" xfId="104"/>
    <cellStyle name="Обычный 2 4" xfId="105"/>
    <cellStyle name="Обычный 2_Прогноз Баланс и фин результат за 2014г для БП" xfId="106"/>
    <cellStyle name="Обычный 20" xfId="107"/>
    <cellStyle name="Обычный 26" xfId="108"/>
    <cellStyle name="Обычный 27" xfId="109"/>
    <cellStyle name="Обычный 28" xfId="110"/>
    <cellStyle name="Обычный 3" xfId="111"/>
    <cellStyle name="Обычный 3 2" xfId="112"/>
    <cellStyle name="Обычный 3 2 2" xfId="113"/>
    <cellStyle name="Обычный 3 2 2 2" xfId="114"/>
    <cellStyle name="Обычный 3 2 2_паспорт локализации холодильников 2012г версия для Р.М " xfId="115"/>
    <cellStyle name="Обычный 3 2 3" xfId="116"/>
    <cellStyle name="Обычный 3 2_паспорт локализации холодильников 2012г версия для Р.М " xfId="117"/>
    <cellStyle name="Обычный 3 3" xfId="118"/>
    <cellStyle name="Обычный 3_Сино-308 15.12.10" xfId="119"/>
    <cellStyle name="Обычный 4" xfId="120"/>
    <cellStyle name="Обычный 4 2" xfId="121"/>
    <cellStyle name="Обычный 4 2 2" xfId="122"/>
    <cellStyle name="Обычный 4 2 3" xfId="123"/>
    <cellStyle name="Обычный 4 2_паспорт локализации холодильников 2012г версия для Р.М " xfId="124"/>
    <cellStyle name="Обычный 4 3" xfId="125"/>
    <cellStyle name="Обычный 5" xfId="126"/>
    <cellStyle name="Обычный 5 2" xfId="127"/>
    <cellStyle name="Обычный 5 3" xfId="128"/>
    <cellStyle name="Обычный 5_паспорт локализации холодильников 2012г версия для Р.М " xfId="129"/>
    <cellStyle name="Обычный 6" xfId="130"/>
    <cellStyle name="Обычный 7" xfId="131"/>
    <cellStyle name="Обычный 8" xfId="132"/>
    <cellStyle name="Обычный 9" xfId="133"/>
    <cellStyle name="Плохой 2" xfId="134"/>
    <cellStyle name="Пояснение 2" xfId="135"/>
    <cellStyle name="Примечание 2" xfId="136"/>
    <cellStyle name="Процентный 2" xfId="137"/>
    <cellStyle name="Процентный 3" xfId="138"/>
    <cellStyle name="Процентный 3 2" xfId="139"/>
    <cellStyle name="Процентный 4" xfId="140"/>
    <cellStyle name="Процентный 5" xfId="141"/>
    <cellStyle name="Связанная ячейка 2" xfId="142"/>
    <cellStyle name="Текст предупреждения 2" xfId="143"/>
    <cellStyle name="Финансовый 2" xfId="144"/>
    <cellStyle name="Финансовый 2 2" xfId="145"/>
    <cellStyle name="Финансовый 2 2 2" xfId="146"/>
    <cellStyle name="Финансовый 2 2 2 2" xfId="147"/>
    <cellStyle name="Финансовый 2 3" xfId="148"/>
    <cellStyle name="Финансовый 3" xfId="149"/>
    <cellStyle name="Финансовый 3 2" xfId="150"/>
    <cellStyle name="Финансовый 4" xfId="151"/>
    <cellStyle name="Финансовый 4 2" xfId="152"/>
    <cellStyle name="Финансовый 4 3" xfId="153"/>
    <cellStyle name="Финансовый 5" xfId="154"/>
    <cellStyle name="Финансовый 6" xfId="155"/>
    <cellStyle name="Финансовый 7" xfId="156"/>
    <cellStyle name="Финансовый 8" xfId="157"/>
    <cellStyle name="Хороший 2" xfId="158"/>
    <cellStyle name="표준_BACK-UP" xfId="159"/>
    <cellStyle name="常规_PK_CNcntr(Bolt-11)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76;&#1086;&#1082;&#1091;&#1084;&#1077;&#1085;&#1090;&#1099;%20&#1089;%20&#1089;%20&#1076;&#1080;&#1089;&#1082;&#1072;\&#1041;&#1080;&#1079;&#1085;&#1077;&#1089;-&#1087;&#1083;&#1072;&#1085;\&#1041;&#1080;&#1079;&#1085;&#1077;&#1089;%20&#1087;&#1083;&#1072;&#1085;%202023\&#1040;&#1053;&#1040;&#1051;&#1048;&#1047;%20&#1041;-&#1055;&#1051;&#1040;&#1053;&#1040;%202023&#1075;&#1041;&#1048;&#1054;&#1050;&#1048;&#1052;&#1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 тех экон показ23г"/>
      <sheetName val="Анализ тех экон показ1кв23 "/>
      <sheetName val="Анализ тех экон показ1пг23 "/>
      <sheetName val="Анализ тех экон показ 9 мес22 "/>
      <sheetName val="Анализ тех экон показ 12 мес "/>
      <sheetName val="Лист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71"/>
  <sheetViews>
    <sheetView tabSelected="1" zoomScaleNormal="100" zoomScaleSheetLayoutView="100" workbookViewId="0">
      <selection activeCell="H22" sqref="H22"/>
    </sheetView>
  </sheetViews>
  <sheetFormatPr defaultRowHeight="12.75"/>
  <cols>
    <col min="1" max="1" width="6.7109375" customWidth="1"/>
    <col min="2" max="2" width="31.85546875" customWidth="1"/>
    <col min="4" max="4" width="13.42578125" customWidth="1"/>
    <col min="5" max="5" width="15" customWidth="1"/>
    <col min="6" max="7" width="14" customWidth="1"/>
    <col min="8" max="8" width="11.42578125" customWidth="1"/>
    <col min="9" max="9" width="9.7109375" customWidth="1"/>
    <col min="10" max="10" width="1.5703125" customWidth="1"/>
    <col min="11" max="11" width="6.140625" customWidth="1"/>
    <col min="12" max="12" width="31.85546875" customWidth="1"/>
    <col min="13" max="13" width="8.5703125" customWidth="1"/>
    <col min="14" max="14" width="15.28515625" customWidth="1"/>
    <col min="15" max="15" width="14.42578125" customWidth="1"/>
    <col min="16" max="17" width="13.140625" customWidth="1"/>
    <col min="18" max="19" width="11.7109375" customWidth="1"/>
    <col min="20" max="20" width="15" customWidth="1"/>
    <col min="21" max="21" width="12.5703125" customWidth="1"/>
    <col min="22" max="22" width="13.140625" customWidth="1"/>
    <col min="24" max="24" width="6" customWidth="1"/>
    <col min="25" max="25" width="8.28515625" customWidth="1"/>
  </cols>
  <sheetData>
    <row r="1" spans="1:25" ht="11.25" customHeight="1">
      <c r="K1" s="1"/>
    </row>
    <row r="2" spans="1:25" ht="19.5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K2" s="2" t="s">
        <v>0</v>
      </c>
      <c r="L2" s="2"/>
      <c r="M2" s="2"/>
      <c r="N2" s="2"/>
      <c r="O2" s="2"/>
      <c r="P2" s="2"/>
      <c r="Q2" s="2"/>
      <c r="R2" s="2"/>
      <c r="S2" s="2"/>
      <c r="T2" s="3"/>
      <c r="U2" s="4"/>
      <c r="V2" s="4"/>
      <c r="W2" s="4"/>
      <c r="X2" s="5"/>
      <c r="Y2" s="5"/>
    </row>
    <row r="3" spans="1:25" ht="15.75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K3" s="2" t="s">
        <v>1</v>
      </c>
      <c r="L3" s="2"/>
      <c r="M3" s="2"/>
      <c r="N3" s="2"/>
      <c r="O3" s="2"/>
      <c r="P3" s="2"/>
      <c r="Q3" s="2"/>
      <c r="R3" s="2"/>
      <c r="S3" s="2"/>
      <c r="T3" s="3"/>
      <c r="U3" s="4"/>
      <c r="V3" s="4"/>
      <c r="W3" s="4"/>
      <c r="X3" s="5"/>
      <c r="Y3" s="5"/>
    </row>
    <row r="4" spans="1:25" ht="9.75" customHeight="1" thickBot="1">
      <c r="A4" s="3"/>
      <c r="B4" s="3"/>
      <c r="C4" s="3"/>
      <c r="D4" s="6"/>
      <c r="E4" s="3"/>
      <c r="F4" s="3"/>
      <c r="G4" s="3"/>
      <c r="H4" s="3"/>
      <c r="I4" s="7"/>
      <c r="K4" s="3"/>
      <c r="L4" s="3"/>
      <c r="M4" s="3"/>
      <c r="N4" s="6"/>
      <c r="O4" s="3"/>
      <c r="P4" s="3"/>
      <c r="Q4" s="3"/>
      <c r="R4" s="3"/>
      <c r="S4" s="7"/>
      <c r="T4" s="7"/>
      <c r="U4" s="5"/>
      <c r="V4" s="5"/>
      <c r="W4" s="5"/>
      <c r="X4" s="5"/>
      <c r="Y4" s="5"/>
    </row>
    <row r="5" spans="1:25" ht="18" customHeight="1">
      <c r="A5" s="8" t="s">
        <v>2</v>
      </c>
      <c r="B5" s="9" t="s">
        <v>3</v>
      </c>
      <c r="C5" s="10" t="s">
        <v>4</v>
      </c>
      <c r="D5" s="11" t="s">
        <v>5</v>
      </c>
      <c r="E5" s="11" t="s">
        <v>6</v>
      </c>
      <c r="F5" s="10" t="s">
        <v>7</v>
      </c>
      <c r="G5" s="10" t="s">
        <v>8</v>
      </c>
      <c r="H5" s="10" t="s">
        <v>9</v>
      </c>
      <c r="I5" s="12" t="s">
        <v>10</v>
      </c>
      <c r="K5" s="8" t="s">
        <v>2</v>
      </c>
      <c r="L5" s="9" t="s">
        <v>3</v>
      </c>
      <c r="M5" s="10" t="s">
        <v>4</v>
      </c>
      <c r="N5" s="11" t="s">
        <v>5</v>
      </c>
      <c r="O5" s="11" t="s">
        <v>6</v>
      </c>
      <c r="P5" s="10" t="s">
        <v>7</v>
      </c>
      <c r="Q5" s="10" t="s">
        <v>8</v>
      </c>
      <c r="R5" s="10" t="s">
        <v>9</v>
      </c>
      <c r="S5" s="12" t="s">
        <v>10</v>
      </c>
      <c r="T5" s="13"/>
      <c r="U5" s="14"/>
      <c r="V5" s="14"/>
      <c r="W5" s="14"/>
      <c r="X5" s="14"/>
      <c r="Y5" s="13"/>
    </row>
    <row r="6" spans="1:25" ht="39.75" customHeight="1" thickBot="1">
      <c r="A6" s="15"/>
      <c r="B6" s="16"/>
      <c r="C6" s="17"/>
      <c r="D6" s="18"/>
      <c r="E6" s="18"/>
      <c r="F6" s="19"/>
      <c r="G6" s="17"/>
      <c r="H6" s="17"/>
      <c r="I6" s="20"/>
      <c r="K6" s="21"/>
      <c r="L6" s="22"/>
      <c r="M6" s="19"/>
      <c r="N6" s="18"/>
      <c r="O6" s="18"/>
      <c r="P6" s="19"/>
      <c r="Q6" s="19"/>
      <c r="R6" s="19"/>
      <c r="S6" s="23"/>
      <c r="T6" s="13"/>
      <c r="U6" s="14"/>
      <c r="V6" s="14"/>
      <c r="W6" s="14"/>
      <c r="X6" s="14"/>
      <c r="Y6" s="13"/>
    </row>
    <row r="7" spans="1:25" ht="52.5" customHeight="1">
      <c r="A7" s="24">
        <v>1</v>
      </c>
      <c r="B7" s="25" t="s">
        <v>11</v>
      </c>
      <c r="C7" s="26" t="s">
        <v>12</v>
      </c>
      <c r="D7" s="27">
        <f>N7/1000</f>
        <v>145995.22899999999</v>
      </c>
      <c r="E7" s="27">
        <f t="shared" ref="E7:F9" si="0">O7/1000</f>
        <v>147954.36279399996</v>
      </c>
      <c r="F7" s="27">
        <f t="shared" si="0"/>
        <v>139104.34400000001</v>
      </c>
      <c r="G7" s="28">
        <f>F7-E7</f>
        <v>-8850.018793999945</v>
      </c>
      <c r="H7" s="29">
        <f>F7/E7*100</f>
        <v>94.018413092473637</v>
      </c>
      <c r="I7" s="30">
        <f>F7/D7*100</f>
        <v>95.28006151488691</v>
      </c>
      <c r="J7" s="31"/>
      <c r="K7" s="32">
        <v>1</v>
      </c>
      <c r="L7" s="33" t="s">
        <v>11</v>
      </c>
      <c r="M7" s="34" t="s">
        <v>13</v>
      </c>
      <c r="N7" s="35">
        <v>145995229</v>
      </c>
      <c r="O7" s="36">
        <v>147954362.79399997</v>
      </c>
      <c r="P7" s="35">
        <v>139104344</v>
      </c>
      <c r="Q7" s="37">
        <f>P7-O7</f>
        <v>-8850018.79399997</v>
      </c>
      <c r="R7" s="38">
        <f>P7/O7*100</f>
        <v>94.018413092473622</v>
      </c>
      <c r="S7" s="39">
        <f>P7/N7*100</f>
        <v>95.28006151488691</v>
      </c>
      <c r="T7" s="40"/>
      <c r="U7" s="41"/>
      <c r="V7" s="41"/>
      <c r="W7" s="42"/>
      <c r="X7" s="42"/>
      <c r="Y7" s="43"/>
    </row>
    <row r="8" spans="1:25" ht="27" customHeight="1">
      <c r="A8" s="24">
        <v>2</v>
      </c>
      <c r="B8" s="44" t="s">
        <v>14</v>
      </c>
      <c r="C8" s="45" t="s">
        <v>12</v>
      </c>
      <c r="D8" s="46">
        <f>N8/1000</f>
        <v>123407.735</v>
      </c>
      <c r="E8" s="46">
        <f t="shared" si="0"/>
        <v>147954.36279399996</v>
      </c>
      <c r="F8" s="46">
        <f t="shared" si="0"/>
        <v>132941.05300000001</v>
      </c>
      <c r="G8" s="47">
        <f>F8-E8</f>
        <v>-15013.309793999942</v>
      </c>
      <c r="H8" s="48">
        <f>F8/E8*100</f>
        <v>89.852742757641224</v>
      </c>
      <c r="I8" s="49">
        <f>F8/D8*100</f>
        <v>107.72505710440274</v>
      </c>
      <c r="J8" s="31"/>
      <c r="K8" s="50">
        <v>2</v>
      </c>
      <c r="L8" s="51" t="s">
        <v>14</v>
      </c>
      <c r="M8" s="52" t="s">
        <v>13</v>
      </c>
      <c r="N8" s="53">
        <v>123407735</v>
      </c>
      <c r="O8" s="53">
        <v>147954362.79399997</v>
      </c>
      <c r="P8" s="53">
        <v>132941053</v>
      </c>
      <c r="Q8" s="53">
        <f t="shared" ref="Q8:Q61" si="1">P8-O8</f>
        <v>-15013309.79399997</v>
      </c>
      <c r="R8" s="54">
        <f t="shared" ref="R8:R60" si="2">P8/O8*100</f>
        <v>89.852742757641195</v>
      </c>
      <c r="S8" s="55">
        <f t="shared" ref="S8:S49" si="3">P8/N8*100</f>
        <v>107.72505710440274</v>
      </c>
      <c r="T8" s="40"/>
      <c r="U8" s="41"/>
      <c r="V8" s="41"/>
      <c r="W8" s="42"/>
      <c r="X8" s="42"/>
      <c r="Y8" s="43"/>
    </row>
    <row r="9" spans="1:25" ht="45" customHeight="1">
      <c r="A9" s="24">
        <v>3</v>
      </c>
      <c r="B9" s="44" t="s">
        <v>15</v>
      </c>
      <c r="C9" s="45" t="s">
        <v>12</v>
      </c>
      <c r="D9" s="56">
        <f>N9/1000</f>
        <v>3873.864</v>
      </c>
      <c r="E9" s="56">
        <f t="shared" si="0"/>
        <v>0</v>
      </c>
      <c r="F9" s="57">
        <f t="shared" si="0"/>
        <v>5.1520000000000001</v>
      </c>
      <c r="G9" s="47"/>
      <c r="H9" s="48"/>
      <c r="I9" s="49">
        <f>F9/D9*100</f>
        <v>0.13299382735170878</v>
      </c>
      <c r="J9" s="31"/>
      <c r="K9" s="50">
        <v>3</v>
      </c>
      <c r="L9" s="51" t="s">
        <v>15</v>
      </c>
      <c r="M9" s="52" t="s">
        <v>13</v>
      </c>
      <c r="N9" s="53">
        <v>3873864</v>
      </c>
      <c r="O9" s="53">
        <v>0</v>
      </c>
      <c r="P9" s="53">
        <v>5152</v>
      </c>
      <c r="Q9" s="53">
        <f t="shared" si="1"/>
        <v>5152</v>
      </c>
      <c r="R9" s="54"/>
      <c r="S9" s="55">
        <f t="shared" si="3"/>
        <v>0.13299382735170878</v>
      </c>
      <c r="T9" s="40"/>
      <c r="U9" s="41"/>
      <c r="V9" s="41"/>
      <c r="W9" s="58"/>
      <c r="X9" s="58"/>
      <c r="Y9" s="5"/>
    </row>
    <row r="10" spans="1:25" ht="37.5" customHeight="1">
      <c r="A10" s="59">
        <v>4</v>
      </c>
      <c r="B10" s="44" t="s">
        <v>16</v>
      </c>
      <c r="C10" s="45"/>
      <c r="D10" s="46"/>
      <c r="E10" s="60"/>
      <c r="F10" s="60"/>
      <c r="G10" s="47"/>
      <c r="H10" s="48"/>
      <c r="I10" s="49"/>
      <c r="J10" s="31"/>
      <c r="K10" s="59">
        <v>4</v>
      </c>
      <c r="L10" s="44" t="s">
        <v>16</v>
      </c>
      <c r="M10" s="45"/>
      <c r="N10" s="60"/>
      <c r="O10" s="60"/>
      <c r="P10" s="60"/>
      <c r="Q10" s="47"/>
      <c r="R10" s="48"/>
      <c r="S10" s="49"/>
      <c r="T10" s="40"/>
      <c r="U10" s="61"/>
      <c r="V10" s="61"/>
      <c r="W10" s="42"/>
      <c r="X10" s="42"/>
      <c r="Y10" s="43"/>
    </row>
    <row r="11" spans="1:25" ht="16.5" customHeight="1">
      <c r="A11" s="59"/>
      <c r="B11" s="44" t="s">
        <v>17</v>
      </c>
      <c r="C11" s="45" t="s">
        <v>18</v>
      </c>
      <c r="D11" s="60">
        <v>735.2</v>
      </c>
      <c r="E11" s="60">
        <v>745</v>
      </c>
      <c r="F11" s="60">
        <v>702.35</v>
      </c>
      <c r="G11" s="54">
        <f t="shared" ref="G11:G15" si="4">F11-E11</f>
        <v>-42.649999999999977</v>
      </c>
      <c r="H11" s="54">
        <f t="shared" ref="H11:H15" si="5">F11/E11*100</f>
        <v>94.275167785234899</v>
      </c>
      <c r="I11" s="55">
        <f t="shared" ref="I11:I15" si="6">F11/D11*100</f>
        <v>95.531828073993466</v>
      </c>
      <c r="J11" s="31"/>
      <c r="K11" s="59"/>
      <c r="L11" s="44" t="s">
        <v>17</v>
      </c>
      <c r="M11" s="45" t="s">
        <v>18</v>
      </c>
      <c r="N11" s="60">
        <v>735.2</v>
      </c>
      <c r="O11" s="60">
        <v>745</v>
      </c>
      <c r="P11" s="60">
        <v>702.35</v>
      </c>
      <c r="Q11" s="54">
        <f t="shared" si="1"/>
        <v>-42.649999999999977</v>
      </c>
      <c r="R11" s="54">
        <f t="shared" si="2"/>
        <v>94.275167785234899</v>
      </c>
      <c r="S11" s="55">
        <f t="shared" si="3"/>
        <v>95.531828073993466</v>
      </c>
      <c r="T11" s="62"/>
      <c r="U11" s="61"/>
      <c r="V11" s="61"/>
      <c r="W11" s="42"/>
      <c r="X11" s="42"/>
      <c r="Y11" s="43"/>
    </row>
    <row r="12" spans="1:25" ht="18" customHeight="1">
      <c r="A12" s="59"/>
      <c r="B12" s="44" t="s">
        <v>19</v>
      </c>
      <c r="C12" s="45" t="s">
        <v>18</v>
      </c>
      <c r="D12" s="60">
        <v>28</v>
      </c>
      <c r="E12" s="60">
        <v>30</v>
      </c>
      <c r="F12" s="60">
        <v>25</v>
      </c>
      <c r="G12" s="54">
        <f t="shared" si="4"/>
        <v>-5</v>
      </c>
      <c r="H12" s="54">
        <f t="shared" si="5"/>
        <v>83.333333333333343</v>
      </c>
      <c r="I12" s="55">
        <f t="shared" si="6"/>
        <v>89.285714285714292</v>
      </c>
      <c r="J12" s="31"/>
      <c r="K12" s="59"/>
      <c r="L12" s="44" t="s">
        <v>19</v>
      </c>
      <c r="M12" s="45" t="s">
        <v>18</v>
      </c>
      <c r="N12" s="60">
        <v>28</v>
      </c>
      <c r="O12" s="60">
        <v>30</v>
      </c>
      <c r="P12" s="60">
        <v>25</v>
      </c>
      <c r="Q12" s="54">
        <f t="shared" si="1"/>
        <v>-5</v>
      </c>
      <c r="R12" s="54">
        <f t="shared" si="2"/>
        <v>83.333333333333343</v>
      </c>
      <c r="S12" s="55">
        <f t="shared" si="3"/>
        <v>89.285714285714292</v>
      </c>
      <c r="T12" s="62"/>
      <c r="U12" s="63"/>
      <c r="V12" s="63"/>
      <c r="W12" s="42"/>
      <c r="X12" s="42"/>
      <c r="Y12" s="43"/>
    </row>
    <row r="13" spans="1:25" ht="16.5" customHeight="1">
      <c r="A13" s="59"/>
      <c r="B13" s="44" t="s">
        <v>20</v>
      </c>
      <c r="C13" s="45" t="s">
        <v>21</v>
      </c>
      <c r="D13" s="64">
        <v>1.4</v>
      </c>
      <c r="E13" s="64">
        <v>1.32</v>
      </c>
      <c r="F13" s="64">
        <v>0.63</v>
      </c>
      <c r="G13" s="54">
        <f t="shared" si="4"/>
        <v>-0.69000000000000006</v>
      </c>
      <c r="H13" s="54">
        <f t="shared" si="5"/>
        <v>47.727272727272727</v>
      </c>
      <c r="I13" s="55">
        <f t="shared" si="6"/>
        <v>45</v>
      </c>
      <c r="J13" s="31"/>
      <c r="K13" s="59"/>
      <c r="L13" s="44" t="s">
        <v>20</v>
      </c>
      <c r="M13" s="45" t="s">
        <v>21</v>
      </c>
      <c r="N13" s="64">
        <v>1.4</v>
      </c>
      <c r="O13" s="64">
        <v>1.32</v>
      </c>
      <c r="P13" s="64">
        <v>0.63</v>
      </c>
      <c r="Q13" s="54">
        <f t="shared" si="1"/>
        <v>-0.69000000000000006</v>
      </c>
      <c r="R13" s="54">
        <f t="shared" si="2"/>
        <v>47.727272727272727</v>
      </c>
      <c r="S13" s="55">
        <f t="shared" si="3"/>
        <v>45</v>
      </c>
      <c r="T13" s="62"/>
      <c r="U13" s="63"/>
      <c r="V13" s="63"/>
      <c r="W13" s="42"/>
      <c r="X13" s="42"/>
      <c r="Y13" s="43"/>
    </row>
    <row r="14" spans="1:25" ht="18" customHeight="1">
      <c r="A14" s="59"/>
      <c r="B14" s="44" t="s">
        <v>22</v>
      </c>
      <c r="C14" s="45" t="s">
        <v>23</v>
      </c>
      <c r="D14" s="60">
        <v>2.06</v>
      </c>
      <c r="E14" s="64">
        <v>2.1</v>
      </c>
      <c r="F14" s="60">
        <v>2.23</v>
      </c>
      <c r="G14" s="54">
        <f t="shared" si="4"/>
        <v>0.12999999999999989</v>
      </c>
      <c r="H14" s="54">
        <f t="shared" si="5"/>
        <v>106.19047619047619</v>
      </c>
      <c r="I14" s="55">
        <f t="shared" si="6"/>
        <v>108.25242718446601</v>
      </c>
      <c r="J14" s="31"/>
      <c r="K14" s="59"/>
      <c r="L14" s="44" t="s">
        <v>22</v>
      </c>
      <c r="M14" s="45" t="s">
        <v>23</v>
      </c>
      <c r="N14" s="60">
        <v>2.06</v>
      </c>
      <c r="O14" s="64">
        <v>2.1</v>
      </c>
      <c r="P14" s="60">
        <v>2.23</v>
      </c>
      <c r="Q14" s="54">
        <f t="shared" si="1"/>
        <v>0.12999999999999989</v>
      </c>
      <c r="R14" s="54">
        <f t="shared" si="2"/>
        <v>106.19047619047619</v>
      </c>
      <c r="S14" s="55">
        <f t="shared" si="3"/>
        <v>108.25242718446601</v>
      </c>
      <c r="T14" s="62"/>
      <c r="U14" s="63"/>
      <c r="V14" s="61"/>
      <c r="W14" s="42"/>
      <c r="X14" s="42"/>
      <c r="Y14" s="43"/>
    </row>
    <row r="15" spans="1:25" ht="18.75" customHeight="1">
      <c r="A15" s="59"/>
      <c r="B15" s="44" t="s">
        <v>24</v>
      </c>
      <c r="C15" s="45" t="s">
        <v>23</v>
      </c>
      <c r="D15" s="64">
        <v>79.34</v>
      </c>
      <c r="E15" s="64">
        <v>79.099999999999994</v>
      </c>
      <c r="F15" s="64">
        <v>74.7</v>
      </c>
      <c r="G15" s="65">
        <f t="shared" si="4"/>
        <v>-4.3999999999999915</v>
      </c>
      <c r="H15" s="54">
        <f t="shared" si="5"/>
        <v>94.437420986093571</v>
      </c>
      <c r="I15" s="55">
        <f t="shared" si="6"/>
        <v>94.151751953617349</v>
      </c>
      <c r="J15" s="31"/>
      <c r="K15" s="59"/>
      <c r="L15" s="44" t="s">
        <v>24</v>
      </c>
      <c r="M15" s="45" t="s">
        <v>23</v>
      </c>
      <c r="N15" s="64">
        <v>79.34</v>
      </c>
      <c r="O15" s="64">
        <v>79.099999999999994</v>
      </c>
      <c r="P15" s="64">
        <v>74.7</v>
      </c>
      <c r="Q15" s="65">
        <f t="shared" si="1"/>
        <v>-4.3999999999999915</v>
      </c>
      <c r="R15" s="54">
        <f t="shared" si="2"/>
        <v>94.437420986093571</v>
      </c>
      <c r="S15" s="55">
        <f t="shared" si="3"/>
        <v>94.151751953617349</v>
      </c>
      <c r="T15" s="62"/>
      <c r="U15" s="61"/>
      <c r="V15" s="41"/>
      <c r="W15" s="42"/>
      <c r="X15" s="42"/>
      <c r="Y15" s="43"/>
    </row>
    <row r="16" spans="1:25" ht="18.75" customHeight="1">
      <c r="A16" s="59">
        <v>5</v>
      </c>
      <c r="B16" s="44" t="s">
        <v>25</v>
      </c>
      <c r="C16" s="45"/>
      <c r="D16" s="60"/>
      <c r="E16" s="60"/>
      <c r="F16" s="60"/>
      <c r="G16" s="47"/>
      <c r="H16" s="54"/>
      <c r="I16" s="55"/>
      <c r="J16" s="31"/>
      <c r="K16" s="59">
        <v>5</v>
      </c>
      <c r="L16" s="44" t="s">
        <v>25</v>
      </c>
      <c r="M16" s="45"/>
      <c r="N16" s="60"/>
      <c r="O16" s="60"/>
      <c r="P16" s="60"/>
      <c r="Q16" s="47"/>
      <c r="R16" s="54"/>
      <c r="S16" s="55"/>
      <c r="T16" s="62"/>
      <c r="U16" s="66"/>
      <c r="V16" s="41"/>
      <c r="W16" s="42"/>
      <c r="X16" s="42"/>
      <c r="Y16" s="43"/>
    </row>
    <row r="17" spans="1:25" ht="15.75" customHeight="1">
      <c r="A17" s="59"/>
      <c r="B17" s="44" t="s">
        <v>26</v>
      </c>
      <c r="C17" s="45" t="s">
        <v>27</v>
      </c>
      <c r="D17" s="60">
        <v>20418.759999999998</v>
      </c>
      <c r="E17" s="60">
        <v>24644.6</v>
      </c>
      <c r="F17" s="60">
        <v>14900.32</v>
      </c>
      <c r="G17" s="54">
        <f t="shared" ref="G17" si="7">F17-E17</f>
        <v>-9744.2799999999988</v>
      </c>
      <c r="H17" s="54">
        <f t="shared" ref="H17" si="8">F17/E17*100</f>
        <v>60.460790599157633</v>
      </c>
      <c r="I17" s="55">
        <f t="shared" ref="I17" si="9">F17/D17*100</f>
        <v>72.973677147877737</v>
      </c>
      <c r="J17" s="31"/>
      <c r="K17" s="59"/>
      <c r="L17" s="44" t="s">
        <v>26</v>
      </c>
      <c r="M17" s="45" t="s">
        <v>27</v>
      </c>
      <c r="N17" s="60">
        <v>20418.759999999998</v>
      </c>
      <c r="O17" s="60">
        <v>24644.6</v>
      </c>
      <c r="P17" s="60">
        <v>14900.32</v>
      </c>
      <c r="Q17" s="54">
        <f t="shared" si="1"/>
        <v>-9744.2799999999988</v>
      </c>
      <c r="R17" s="54">
        <f t="shared" si="2"/>
        <v>60.460790599157633</v>
      </c>
      <c r="S17" s="55">
        <f t="shared" si="3"/>
        <v>72.973677147877737</v>
      </c>
      <c r="T17" s="62"/>
      <c r="U17" s="41"/>
      <c r="V17" s="41"/>
      <c r="W17" s="42"/>
      <c r="X17" s="42"/>
      <c r="Y17" s="43"/>
    </row>
    <row r="18" spans="1:25" ht="27.75" customHeight="1">
      <c r="A18" s="59">
        <v>6</v>
      </c>
      <c r="B18" s="44" t="s">
        <v>28</v>
      </c>
      <c r="C18" s="45"/>
      <c r="D18" s="60"/>
      <c r="E18" s="60"/>
      <c r="F18" s="60"/>
      <c r="G18" s="47"/>
      <c r="H18" s="54"/>
      <c r="I18" s="55"/>
      <c r="J18" s="31"/>
      <c r="K18" s="59">
        <v>6</v>
      </c>
      <c r="L18" s="44" t="s">
        <v>28</v>
      </c>
      <c r="M18" s="45"/>
      <c r="N18" s="60"/>
      <c r="O18" s="60"/>
      <c r="P18" s="60"/>
      <c r="Q18" s="47"/>
      <c r="R18" s="54"/>
      <c r="S18" s="55"/>
      <c r="T18" s="62"/>
      <c r="U18" s="61"/>
      <c r="V18" s="41"/>
      <c r="W18" s="42"/>
      <c r="X18" s="42"/>
      <c r="Y18" s="43"/>
    </row>
    <row r="19" spans="1:25" ht="19.5" customHeight="1">
      <c r="A19" s="59"/>
      <c r="B19" s="44" t="s">
        <v>17</v>
      </c>
      <c r="C19" s="45" t="s">
        <v>18</v>
      </c>
      <c r="D19" s="60">
        <v>934</v>
      </c>
      <c r="E19" s="60">
        <v>934</v>
      </c>
      <c r="F19" s="60">
        <v>934</v>
      </c>
      <c r="G19" s="47">
        <f t="shared" ref="G19:G20" si="10">F19-E19</f>
        <v>0</v>
      </c>
      <c r="H19" s="54">
        <f t="shared" ref="H19:H20" si="11">F19/E19*100</f>
        <v>100</v>
      </c>
      <c r="I19" s="55">
        <f t="shared" ref="I19:I20" si="12">F19/D19*100</f>
        <v>100</v>
      </c>
      <c r="J19" s="31"/>
      <c r="K19" s="59"/>
      <c r="L19" s="44" t="s">
        <v>17</v>
      </c>
      <c r="M19" s="45" t="s">
        <v>18</v>
      </c>
      <c r="N19" s="60">
        <v>934</v>
      </c>
      <c r="O19" s="60">
        <v>934</v>
      </c>
      <c r="P19" s="60">
        <v>934</v>
      </c>
      <c r="Q19" s="47">
        <f t="shared" si="1"/>
        <v>0</v>
      </c>
      <c r="R19" s="54">
        <f t="shared" si="2"/>
        <v>100</v>
      </c>
      <c r="S19" s="55">
        <f t="shared" si="3"/>
        <v>100</v>
      </c>
      <c r="T19" s="62"/>
      <c r="U19" s="61"/>
      <c r="V19" s="41"/>
      <c r="W19" s="42"/>
      <c r="X19" s="42"/>
      <c r="Y19" s="43"/>
    </row>
    <row r="20" spans="1:25" ht="20.25" customHeight="1">
      <c r="A20" s="59"/>
      <c r="B20" s="44" t="s">
        <v>17</v>
      </c>
      <c r="C20" s="45" t="s">
        <v>29</v>
      </c>
      <c r="D20" s="60">
        <v>78.715203426124205</v>
      </c>
      <c r="E20" s="60">
        <v>79.764453961456098</v>
      </c>
      <c r="F20" s="60">
        <f>F11/F19*100</f>
        <v>75.198072805139191</v>
      </c>
      <c r="G20" s="47">
        <f t="shared" si="10"/>
        <v>-4.5663811563169077</v>
      </c>
      <c r="H20" s="54">
        <f t="shared" si="11"/>
        <v>94.275167785234913</v>
      </c>
      <c r="I20" s="55">
        <f t="shared" si="12"/>
        <v>95.531828073993466</v>
      </c>
      <c r="J20" s="31"/>
      <c r="K20" s="59"/>
      <c r="L20" s="44" t="s">
        <v>17</v>
      </c>
      <c r="M20" s="45" t="s">
        <v>29</v>
      </c>
      <c r="N20" s="60">
        <v>78.715203426124205</v>
      </c>
      <c r="O20" s="60">
        <v>79.764453961456098</v>
      </c>
      <c r="P20" s="60">
        <f>P11/P19*100</f>
        <v>75.198072805139191</v>
      </c>
      <c r="Q20" s="47">
        <f t="shared" si="1"/>
        <v>-4.5663811563169077</v>
      </c>
      <c r="R20" s="54">
        <f t="shared" si="2"/>
        <v>94.275167785234913</v>
      </c>
      <c r="S20" s="55">
        <f t="shared" si="3"/>
        <v>95.531828073993466</v>
      </c>
      <c r="T20" s="62"/>
      <c r="U20" s="61"/>
      <c r="V20" s="41"/>
      <c r="W20" s="58"/>
      <c r="X20" s="58"/>
      <c r="Y20" s="5"/>
    </row>
    <row r="21" spans="1:25" ht="40.5" customHeight="1">
      <c r="A21" s="59">
        <v>7</v>
      </c>
      <c r="B21" s="44" t="s">
        <v>30</v>
      </c>
      <c r="C21" s="67" t="s">
        <v>31</v>
      </c>
      <c r="D21" s="60" t="s">
        <v>32</v>
      </c>
      <c r="E21" s="60" t="s">
        <v>32</v>
      </c>
      <c r="F21" s="60" t="s">
        <v>32</v>
      </c>
      <c r="G21" s="60" t="s">
        <v>32</v>
      </c>
      <c r="H21" s="60" t="s">
        <v>32</v>
      </c>
      <c r="I21" s="68" t="s">
        <v>32</v>
      </c>
      <c r="J21" s="31"/>
      <c r="K21" s="59">
        <v>7</v>
      </c>
      <c r="L21" s="44" t="s">
        <v>30</v>
      </c>
      <c r="M21" s="67" t="s">
        <v>31</v>
      </c>
      <c r="N21" s="60" t="s">
        <v>32</v>
      </c>
      <c r="O21" s="60" t="s">
        <v>32</v>
      </c>
      <c r="P21" s="60" t="s">
        <v>32</v>
      </c>
      <c r="Q21" s="60" t="s">
        <v>32</v>
      </c>
      <c r="R21" s="60" t="s">
        <v>32</v>
      </c>
      <c r="S21" s="68" t="s">
        <v>32</v>
      </c>
      <c r="U21" s="61"/>
      <c r="V21" s="41"/>
      <c r="W21" s="58"/>
      <c r="X21" s="58"/>
      <c r="Y21" s="5"/>
    </row>
    <row r="22" spans="1:25" ht="17.25" customHeight="1">
      <c r="A22" s="59"/>
      <c r="B22" s="44" t="s">
        <v>17</v>
      </c>
      <c r="C22" s="45" t="s">
        <v>18</v>
      </c>
      <c r="D22" s="60" t="s">
        <v>32</v>
      </c>
      <c r="E22" s="60" t="s">
        <v>32</v>
      </c>
      <c r="F22" s="60" t="s">
        <v>32</v>
      </c>
      <c r="G22" s="60" t="s">
        <v>32</v>
      </c>
      <c r="H22" s="60" t="s">
        <v>32</v>
      </c>
      <c r="I22" s="68" t="s">
        <v>32</v>
      </c>
      <c r="J22" s="31"/>
      <c r="K22" s="59"/>
      <c r="L22" s="44" t="s">
        <v>17</v>
      </c>
      <c r="M22" s="45" t="s">
        <v>18</v>
      </c>
      <c r="N22" s="60" t="s">
        <v>32</v>
      </c>
      <c r="O22" s="60" t="s">
        <v>32</v>
      </c>
      <c r="P22" s="60" t="s">
        <v>32</v>
      </c>
      <c r="Q22" s="60" t="s">
        <v>32</v>
      </c>
      <c r="R22" s="60" t="s">
        <v>32</v>
      </c>
      <c r="S22" s="68" t="s">
        <v>32</v>
      </c>
      <c r="T22" s="40"/>
      <c r="U22" s="61"/>
      <c r="V22" s="41"/>
      <c r="W22" s="58"/>
      <c r="X22" s="58"/>
      <c r="Y22" s="5"/>
    </row>
    <row r="23" spans="1:25" ht="18" customHeight="1">
      <c r="A23" s="59"/>
      <c r="B23" s="44" t="s">
        <v>19</v>
      </c>
      <c r="C23" s="45" t="s">
        <v>18</v>
      </c>
      <c r="D23" s="60"/>
      <c r="E23" s="60"/>
      <c r="F23" s="60"/>
      <c r="G23" s="60"/>
      <c r="H23" s="60"/>
      <c r="I23" s="68"/>
      <c r="J23" s="31"/>
      <c r="K23" s="59"/>
      <c r="L23" s="44" t="s">
        <v>19</v>
      </c>
      <c r="M23" s="45" t="s">
        <v>18</v>
      </c>
      <c r="N23" s="60"/>
      <c r="O23" s="60"/>
      <c r="P23" s="60"/>
      <c r="Q23" s="60"/>
      <c r="R23" s="60"/>
      <c r="S23" s="68"/>
      <c r="T23" s="40"/>
      <c r="U23" s="61"/>
      <c r="V23" s="61"/>
      <c r="W23" s="61"/>
      <c r="X23" s="61"/>
      <c r="Y23" s="69"/>
    </row>
    <row r="24" spans="1:25" ht="53.25" customHeight="1">
      <c r="A24" s="59">
        <v>8</v>
      </c>
      <c r="B24" s="44" t="s">
        <v>33</v>
      </c>
      <c r="C24" s="70" t="s">
        <v>31</v>
      </c>
      <c r="D24" s="60" t="s">
        <v>32</v>
      </c>
      <c r="E24" s="60" t="s">
        <v>32</v>
      </c>
      <c r="F24" s="60" t="s">
        <v>32</v>
      </c>
      <c r="G24" s="60" t="s">
        <v>32</v>
      </c>
      <c r="H24" s="60" t="s">
        <v>32</v>
      </c>
      <c r="I24" s="68" t="s">
        <v>32</v>
      </c>
      <c r="J24" s="31"/>
      <c r="K24" s="59">
        <v>8</v>
      </c>
      <c r="L24" s="44" t="s">
        <v>33</v>
      </c>
      <c r="M24" s="70" t="s">
        <v>31</v>
      </c>
      <c r="N24" s="60" t="s">
        <v>32</v>
      </c>
      <c r="O24" s="60" t="s">
        <v>32</v>
      </c>
      <c r="P24" s="60" t="s">
        <v>32</v>
      </c>
      <c r="Q24" s="60" t="s">
        <v>32</v>
      </c>
      <c r="R24" s="60" t="s">
        <v>32</v>
      </c>
      <c r="S24" s="68" t="s">
        <v>32</v>
      </c>
      <c r="T24" s="40"/>
      <c r="U24" s="61"/>
      <c r="V24" s="41"/>
      <c r="W24" s="58"/>
      <c r="X24" s="58"/>
      <c r="Y24" s="5"/>
    </row>
    <row r="25" spans="1:25" ht="24.75" customHeight="1">
      <c r="A25" s="59">
        <v>9</v>
      </c>
      <c r="B25" s="44" t="s">
        <v>34</v>
      </c>
      <c r="C25" s="67" t="s">
        <v>31</v>
      </c>
      <c r="D25" s="60" t="s">
        <v>32</v>
      </c>
      <c r="E25" s="60" t="s">
        <v>32</v>
      </c>
      <c r="F25" s="60" t="s">
        <v>32</v>
      </c>
      <c r="G25" s="60" t="s">
        <v>32</v>
      </c>
      <c r="H25" s="60" t="s">
        <v>32</v>
      </c>
      <c r="I25" s="68" t="s">
        <v>32</v>
      </c>
      <c r="J25" s="31"/>
      <c r="K25" s="59">
        <v>9</v>
      </c>
      <c r="L25" s="44" t="s">
        <v>34</v>
      </c>
      <c r="M25" s="67" t="s">
        <v>31</v>
      </c>
      <c r="N25" s="60" t="s">
        <v>32</v>
      </c>
      <c r="O25" s="60" t="s">
        <v>32</v>
      </c>
      <c r="P25" s="60" t="s">
        <v>32</v>
      </c>
      <c r="Q25" s="60" t="s">
        <v>32</v>
      </c>
      <c r="R25" s="60" t="s">
        <v>32</v>
      </c>
      <c r="S25" s="68" t="s">
        <v>32</v>
      </c>
      <c r="T25" s="40"/>
      <c r="U25" s="41"/>
      <c r="V25" s="41"/>
      <c r="W25" s="42"/>
      <c r="X25" s="42"/>
      <c r="Y25" s="43"/>
    </row>
    <row r="26" spans="1:25" ht="22.5" customHeight="1">
      <c r="A26" s="59">
        <v>10</v>
      </c>
      <c r="B26" s="44" t="s">
        <v>35</v>
      </c>
      <c r="C26" s="45" t="s">
        <v>12</v>
      </c>
      <c r="D26" s="46">
        <f>N26/1000</f>
        <v>6588.0119999999997</v>
      </c>
      <c r="E26" s="46">
        <f t="shared" ref="E26:F27" si="13">O26/1000</f>
        <v>2225.2040000000002</v>
      </c>
      <c r="F26" s="64">
        <f t="shared" si="13"/>
        <v>0.63885000000000003</v>
      </c>
      <c r="G26" s="53">
        <f>F26-E26</f>
        <v>-2224.5651500000004</v>
      </c>
      <c r="H26" s="54">
        <f>F26/E26*100</f>
        <v>2.870972728792506E-2</v>
      </c>
      <c r="I26" s="55">
        <f>F26/D26*100</f>
        <v>9.6971590215682666E-3</v>
      </c>
      <c r="J26" s="31"/>
      <c r="K26" s="59">
        <v>10</v>
      </c>
      <c r="L26" s="44" t="s">
        <v>35</v>
      </c>
      <c r="M26" s="45" t="s">
        <v>13</v>
      </c>
      <c r="N26" s="46">
        <v>6588012</v>
      </c>
      <c r="O26" s="46">
        <v>2225204</v>
      </c>
      <c r="P26" s="60">
        <v>638.85</v>
      </c>
      <c r="Q26" s="53">
        <f t="shared" si="1"/>
        <v>-2224565.15</v>
      </c>
      <c r="R26" s="65">
        <f>P26/O26*100</f>
        <v>2.8709727287925067E-2</v>
      </c>
      <c r="S26" s="71">
        <f>P26/N26*100</f>
        <v>9.6971590215682666E-3</v>
      </c>
      <c r="T26" s="40"/>
      <c r="U26" s="41"/>
      <c r="V26" s="41"/>
      <c r="W26" s="58"/>
      <c r="X26" s="58"/>
      <c r="Y26" s="5"/>
    </row>
    <row r="27" spans="1:25" ht="28.5" customHeight="1">
      <c r="A27" s="59"/>
      <c r="B27" s="44" t="s">
        <v>36</v>
      </c>
      <c r="C27" s="45" t="s">
        <v>12</v>
      </c>
      <c r="D27" s="46">
        <f>N27/1000</f>
        <v>6559.848</v>
      </c>
      <c r="E27" s="46">
        <f t="shared" si="13"/>
        <v>2225.2040000000002</v>
      </c>
      <c r="F27" s="64">
        <f t="shared" si="13"/>
        <v>0.63885000000000003</v>
      </c>
      <c r="G27" s="53">
        <f>F27-E27</f>
        <v>-2224.5651500000004</v>
      </c>
      <c r="H27" s="54">
        <f>F27/E27*100</f>
        <v>2.870972728792506E-2</v>
      </c>
      <c r="I27" s="55">
        <f>F27/D27*100</f>
        <v>9.738792728124189E-3</v>
      </c>
      <c r="J27" s="31"/>
      <c r="K27" s="59"/>
      <c r="L27" s="44" t="s">
        <v>36</v>
      </c>
      <c r="M27" s="45" t="s">
        <v>13</v>
      </c>
      <c r="N27" s="46">
        <v>6559848</v>
      </c>
      <c r="O27" s="46">
        <v>2225204</v>
      </c>
      <c r="P27" s="60">
        <v>638.85</v>
      </c>
      <c r="Q27" s="53">
        <f t="shared" si="1"/>
        <v>-2224565.15</v>
      </c>
      <c r="R27" s="65">
        <f t="shared" ref="R27" si="14">P27/O27*100</f>
        <v>2.8709727287925067E-2</v>
      </c>
      <c r="S27" s="71">
        <f t="shared" ref="S27" si="15">P27/N27*100</f>
        <v>9.738792728124189E-3</v>
      </c>
      <c r="T27" s="40"/>
      <c r="U27" s="41"/>
      <c r="V27" s="41"/>
      <c r="W27" s="58"/>
      <c r="X27" s="58"/>
      <c r="Y27" s="5"/>
    </row>
    <row r="28" spans="1:25" ht="27" customHeight="1">
      <c r="A28" s="59"/>
      <c r="B28" s="44" t="s">
        <v>37</v>
      </c>
      <c r="C28" s="45" t="s">
        <v>12</v>
      </c>
      <c r="D28" s="72"/>
      <c r="E28" s="60" t="s">
        <v>32</v>
      </c>
      <c r="F28" s="60" t="s">
        <v>32</v>
      </c>
      <c r="G28" s="60" t="s">
        <v>32</v>
      </c>
      <c r="H28" s="60" t="s">
        <v>32</v>
      </c>
      <c r="I28" s="68" t="s">
        <v>32</v>
      </c>
      <c r="J28" s="31"/>
      <c r="K28" s="59"/>
      <c r="L28" s="44" t="s">
        <v>37</v>
      </c>
      <c r="M28" s="45" t="s">
        <v>13</v>
      </c>
      <c r="N28" s="60" t="s">
        <v>32</v>
      </c>
      <c r="O28" s="60" t="s">
        <v>32</v>
      </c>
      <c r="P28" s="60" t="s">
        <v>32</v>
      </c>
      <c r="Q28" s="60" t="s">
        <v>32</v>
      </c>
      <c r="R28" s="60" t="s">
        <v>32</v>
      </c>
      <c r="S28" s="68" t="s">
        <v>32</v>
      </c>
      <c r="U28" s="41"/>
      <c r="V28" s="41"/>
      <c r="W28" s="42"/>
      <c r="X28" s="42"/>
      <c r="Y28" s="43"/>
    </row>
    <row r="29" spans="1:25" ht="27.75" customHeight="1">
      <c r="A29" s="59">
        <v>11</v>
      </c>
      <c r="B29" s="44" t="s">
        <v>38</v>
      </c>
      <c r="C29" s="45"/>
      <c r="D29" s="72"/>
      <c r="E29" s="60" t="s">
        <v>32</v>
      </c>
      <c r="F29" s="60" t="s">
        <v>32</v>
      </c>
      <c r="G29" s="60" t="s">
        <v>32</v>
      </c>
      <c r="H29" s="60" t="s">
        <v>32</v>
      </c>
      <c r="I29" s="68" t="s">
        <v>32</v>
      </c>
      <c r="J29" s="31"/>
      <c r="K29" s="59">
        <v>11</v>
      </c>
      <c r="L29" s="44" t="s">
        <v>38</v>
      </c>
      <c r="M29" s="45"/>
      <c r="N29" s="60" t="s">
        <v>32</v>
      </c>
      <c r="O29" s="60" t="s">
        <v>32</v>
      </c>
      <c r="P29" s="60" t="s">
        <v>32</v>
      </c>
      <c r="Q29" s="60" t="s">
        <v>32</v>
      </c>
      <c r="R29" s="60" t="s">
        <v>32</v>
      </c>
      <c r="S29" s="68" t="s">
        <v>32</v>
      </c>
      <c r="U29" s="41"/>
      <c r="V29" s="41"/>
      <c r="W29" s="42"/>
      <c r="X29" s="42"/>
      <c r="Y29" s="43"/>
    </row>
    <row r="30" spans="1:25" ht="18" customHeight="1">
      <c r="A30" s="59">
        <v>12</v>
      </c>
      <c r="B30" s="44" t="s">
        <v>39</v>
      </c>
      <c r="C30" s="45" t="s">
        <v>40</v>
      </c>
      <c r="D30" s="53">
        <v>330</v>
      </c>
      <c r="E30" s="53">
        <v>329</v>
      </c>
      <c r="F30" s="53">
        <v>321</v>
      </c>
      <c r="G30" s="53">
        <f t="shared" ref="G30:G50" si="16">F30-E30</f>
        <v>-8</v>
      </c>
      <c r="H30" s="54">
        <f t="shared" ref="H30:H57" si="17">F30/E30*100</f>
        <v>97.568389057750764</v>
      </c>
      <c r="I30" s="55">
        <f t="shared" ref="I30:I49" si="18">F30/D30*100</f>
        <v>97.27272727272728</v>
      </c>
      <c r="J30" s="31"/>
      <c r="K30" s="59">
        <v>12</v>
      </c>
      <c r="L30" s="44" t="s">
        <v>39</v>
      </c>
      <c r="M30" s="45" t="s">
        <v>40</v>
      </c>
      <c r="N30" s="53">
        <v>330</v>
      </c>
      <c r="O30" s="53">
        <v>329</v>
      </c>
      <c r="P30" s="53">
        <v>321</v>
      </c>
      <c r="Q30" s="53">
        <f t="shared" si="1"/>
        <v>-8</v>
      </c>
      <c r="R30" s="54">
        <f t="shared" si="2"/>
        <v>97.568389057750764</v>
      </c>
      <c r="S30" s="55">
        <f t="shared" si="3"/>
        <v>97.27272727272728</v>
      </c>
      <c r="T30" s="40"/>
      <c r="U30" s="41"/>
      <c r="V30" s="41"/>
      <c r="W30" s="42"/>
      <c r="X30" s="42"/>
      <c r="Y30" s="43"/>
    </row>
    <row r="31" spans="1:25" ht="15.75" customHeight="1">
      <c r="A31" s="59"/>
      <c r="B31" s="44" t="s">
        <v>41</v>
      </c>
      <c r="C31" s="45" t="s">
        <v>40</v>
      </c>
      <c r="D31" s="53">
        <v>326</v>
      </c>
      <c r="E31" s="53">
        <v>325</v>
      </c>
      <c r="F31" s="53">
        <v>317</v>
      </c>
      <c r="G31" s="53">
        <f t="shared" si="16"/>
        <v>-8</v>
      </c>
      <c r="H31" s="54">
        <f t="shared" si="17"/>
        <v>97.538461538461547</v>
      </c>
      <c r="I31" s="55">
        <f t="shared" si="18"/>
        <v>97.239263803680984</v>
      </c>
      <c r="J31" s="31"/>
      <c r="K31" s="59"/>
      <c r="L31" s="44" t="s">
        <v>41</v>
      </c>
      <c r="M31" s="45" t="s">
        <v>40</v>
      </c>
      <c r="N31" s="53">
        <v>326</v>
      </c>
      <c r="O31" s="53">
        <v>325</v>
      </c>
      <c r="P31" s="53">
        <v>317</v>
      </c>
      <c r="Q31" s="53">
        <f t="shared" si="1"/>
        <v>-8</v>
      </c>
      <c r="R31" s="54">
        <f t="shared" si="2"/>
        <v>97.538461538461547</v>
      </c>
      <c r="S31" s="55">
        <f t="shared" si="3"/>
        <v>97.239263803680984</v>
      </c>
      <c r="T31" s="40"/>
      <c r="U31" s="41"/>
      <c r="V31" s="41"/>
      <c r="W31" s="42"/>
      <c r="X31" s="42"/>
      <c r="Y31" s="43"/>
    </row>
    <row r="32" spans="1:25" ht="14.25" customHeight="1">
      <c r="A32" s="59"/>
      <c r="B32" s="44" t="s">
        <v>42</v>
      </c>
      <c r="C32" s="45" t="s">
        <v>40</v>
      </c>
      <c r="D32" s="53">
        <v>262</v>
      </c>
      <c r="E32" s="53">
        <v>257</v>
      </c>
      <c r="F32" s="53">
        <f>F31-F33</f>
        <v>250</v>
      </c>
      <c r="G32" s="53">
        <f t="shared" si="16"/>
        <v>-7</v>
      </c>
      <c r="H32" s="54">
        <f t="shared" si="17"/>
        <v>97.276264591439684</v>
      </c>
      <c r="I32" s="55">
        <f t="shared" si="18"/>
        <v>95.419847328244273</v>
      </c>
      <c r="J32" s="31"/>
      <c r="K32" s="59"/>
      <c r="L32" s="44" t="s">
        <v>42</v>
      </c>
      <c r="M32" s="45" t="s">
        <v>40</v>
      </c>
      <c r="N32" s="53">
        <v>262</v>
      </c>
      <c r="O32" s="53">
        <v>257</v>
      </c>
      <c r="P32" s="53">
        <f>P31-P33</f>
        <v>250</v>
      </c>
      <c r="Q32" s="53">
        <f t="shared" si="1"/>
        <v>-7</v>
      </c>
      <c r="R32" s="54">
        <f t="shared" si="2"/>
        <v>97.276264591439684</v>
      </c>
      <c r="S32" s="55">
        <f t="shared" si="3"/>
        <v>95.419847328244273</v>
      </c>
      <c r="T32" s="40"/>
      <c r="U32" s="41"/>
      <c r="V32" s="41"/>
      <c r="W32" s="42"/>
      <c r="X32" s="42"/>
      <c r="Y32" s="43"/>
    </row>
    <row r="33" spans="1:25" ht="14.25" customHeight="1">
      <c r="A33" s="59"/>
      <c r="B33" s="44" t="s">
        <v>43</v>
      </c>
      <c r="C33" s="45" t="s">
        <v>40</v>
      </c>
      <c r="D33" s="53">
        <v>68</v>
      </c>
      <c r="E33" s="53">
        <v>68</v>
      </c>
      <c r="F33" s="53">
        <v>67</v>
      </c>
      <c r="G33" s="53">
        <f t="shared" si="16"/>
        <v>-1</v>
      </c>
      <c r="H33" s="54">
        <f t="shared" si="17"/>
        <v>98.529411764705884</v>
      </c>
      <c r="I33" s="55">
        <f t="shared" si="18"/>
        <v>98.529411764705884</v>
      </c>
      <c r="J33" s="31"/>
      <c r="K33" s="59"/>
      <c r="L33" s="44" t="s">
        <v>43</v>
      </c>
      <c r="M33" s="45" t="s">
        <v>40</v>
      </c>
      <c r="N33" s="53">
        <v>68</v>
      </c>
      <c r="O33" s="53">
        <v>68</v>
      </c>
      <c r="P33" s="53">
        <v>67</v>
      </c>
      <c r="Q33" s="53">
        <f t="shared" si="1"/>
        <v>-1</v>
      </c>
      <c r="R33" s="54">
        <f t="shared" si="2"/>
        <v>98.529411764705884</v>
      </c>
      <c r="S33" s="55">
        <f t="shared" si="3"/>
        <v>98.529411764705884</v>
      </c>
      <c r="T33" s="40"/>
      <c r="U33" s="41"/>
      <c r="V33" s="41"/>
      <c r="W33" s="42"/>
      <c r="X33" s="42"/>
      <c r="Y33" s="43"/>
    </row>
    <row r="34" spans="1:25" ht="39.75" customHeight="1">
      <c r="A34" s="59"/>
      <c r="B34" s="44" t="s">
        <v>44</v>
      </c>
      <c r="C34" s="45" t="s">
        <v>40</v>
      </c>
      <c r="D34" s="53">
        <v>28</v>
      </c>
      <c r="E34" s="53">
        <v>28</v>
      </c>
      <c r="F34" s="53">
        <v>28</v>
      </c>
      <c r="G34" s="53">
        <f t="shared" si="16"/>
        <v>0</v>
      </c>
      <c r="H34" s="54">
        <f t="shared" si="17"/>
        <v>100</v>
      </c>
      <c r="I34" s="55">
        <f t="shared" si="18"/>
        <v>100</v>
      </c>
      <c r="J34" s="31"/>
      <c r="K34" s="59"/>
      <c r="L34" s="44" t="s">
        <v>44</v>
      </c>
      <c r="M34" s="45" t="s">
        <v>40</v>
      </c>
      <c r="N34" s="53">
        <v>28</v>
      </c>
      <c r="O34" s="53">
        <v>28</v>
      </c>
      <c r="P34" s="53">
        <v>28</v>
      </c>
      <c r="Q34" s="53">
        <f t="shared" si="1"/>
        <v>0</v>
      </c>
      <c r="R34" s="54">
        <f t="shared" si="2"/>
        <v>100</v>
      </c>
      <c r="S34" s="55">
        <f t="shared" si="3"/>
        <v>100</v>
      </c>
      <c r="T34" s="40"/>
      <c r="U34" s="73"/>
      <c r="V34" s="41"/>
      <c r="W34" s="42"/>
      <c r="X34" s="42"/>
      <c r="Y34" s="43"/>
    </row>
    <row r="35" spans="1:25" ht="31.5" customHeight="1">
      <c r="A35" s="59">
        <v>13</v>
      </c>
      <c r="B35" s="44" t="s">
        <v>45</v>
      </c>
      <c r="C35" s="45" t="s">
        <v>12</v>
      </c>
      <c r="D35" s="53">
        <v>9149.5609999999997</v>
      </c>
      <c r="E35" s="53">
        <v>12818.76</v>
      </c>
      <c r="F35" s="53">
        <v>12949.235000000001</v>
      </c>
      <c r="G35" s="53">
        <f t="shared" si="16"/>
        <v>130.47500000000036</v>
      </c>
      <c r="H35" s="54">
        <f t="shared" si="17"/>
        <v>101.01784415965352</v>
      </c>
      <c r="I35" s="55">
        <f t="shared" si="18"/>
        <v>141.52848426279687</v>
      </c>
      <c r="J35" s="31"/>
      <c r="K35" s="59">
        <v>13</v>
      </c>
      <c r="L35" s="44" t="s">
        <v>45</v>
      </c>
      <c r="M35" s="45" t="s">
        <v>13</v>
      </c>
      <c r="N35" s="53">
        <v>9149561</v>
      </c>
      <c r="O35" s="53">
        <v>12818760</v>
      </c>
      <c r="P35" s="53">
        <v>12949235</v>
      </c>
      <c r="Q35" s="53">
        <f t="shared" si="1"/>
        <v>130475</v>
      </c>
      <c r="R35" s="54">
        <f t="shared" si="2"/>
        <v>101.01784415965352</v>
      </c>
      <c r="S35" s="55">
        <f t="shared" si="3"/>
        <v>141.52848426279687</v>
      </c>
      <c r="T35" s="40"/>
      <c r="U35" s="66"/>
      <c r="V35" s="41"/>
      <c r="W35" s="42"/>
      <c r="X35" s="42"/>
      <c r="Y35" s="43"/>
    </row>
    <row r="36" spans="1:25" ht="25.5" customHeight="1">
      <c r="A36" s="59">
        <v>14</v>
      </c>
      <c r="B36" s="44" t="s">
        <v>46</v>
      </c>
      <c r="C36" s="45" t="s">
        <v>12</v>
      </c>
      <c r="D36" s="53">
        <v>8577.9159999999993</v>
      </c>
      <c r="E36" s="53">
        <v>11323.46</v>
      </c>
      <c r="F36" s="53">
        <v>11485.64</v>
      </c>
      <c r="G36" s="53">
        <f t="shared" si="16"/>
        <v>162.18000000000029</v>
      </c>
      <c r="H36" s="54">
        <f t="shared" si="17"/>
        <v>101.43224774053161</v>
      </c>
      <c r="I36" s="55">
        <f t="shared" si="18"/>
        <v>133.89779055891898</v>
      </c>
      <c r="J36" s="31"/>
      <c r="K36" s="59">
        <v>14</v>
      </c>
      <c r="L36" s="44" t="s">
        <v>46</v>
      </c>
      <c r="M36" s="45" t="s">
        <v>13</v>
      </c>
      <c r="N36" s="53">
        <v>8577916</v>
      </c>
      <c r="O36" s="53">
        <v>11323460</v>
      </c>
      <c r="P36" s="53">
        <v>11485640.300000001</v>
      </c>
      <c r="Q36" s="53">
        <f t="shared" si="1"/>
        <v>162180.30000000075</v>
      </c>
      <c r="R36" s="54">
        <f t="shared" si="2"/>
        <v>101.4322503898985</v>
      </c>
      <c r="S36" s="55">
        <f t="shared" si="3"/>
        <v>133.89779405627195</v>
      </c>
      <c r="T36" s="40"/>
      <c r="U36" s="74"/>
      <c r="V36" s="74"/>
      <c r="W36" s="75"/>
      <c r="X36" s="75"/>
      <c r="Y36" s="76"/>
    </row>
    <row r="37" spans="1:25" ht="15.75" customHeight="1">
      <c r="A37" s="59">
        <v>15</v>
      </c>
      <c r="B37" s="44" t="s">
        <v>47</v>
      </c>
      <c r="C37" s="45" t="s">
        <v>12</v>
      </c>
      <c r="D37" s="53">
        <f>D8/D30</f>
        <v>373.96283333333332</v>
      </c>
      <c r="E37" s="53">
        <f t="shared" ref="E37:F37" si="19">E8/E30</f>
        <v>449.70930940425518</v>
      </c>
      <c r="F37" s="53">
        <f t="shared" si="19"/>
        <v>414.14658255451718</v>
      </c>
      <c r="G37" s="53">
        <f t="shared" si="16"/>
        <v>-35.562726849737999</v>
      </c>
      <c r="H37" s="54">
        <f t="shared" si="17"/>
        <v>92.092063449420451</v>
      </c>
      <c r="I37" s="55">
        <f t="shared" si="18"/>
        <v>110.74538580826452</v>
      </c>
      <c r="J37" s="31"/>
      <c r="K37" s="59">
        <v>15</v>
      </c>
      <c r="L37" s="44" t="s">
        <v>47</v>
      </c>
      <c r="M37" s="45" t="s">
        <v>13</v>
      </c>
      <c r="N37" s="53">
        <f>N8/N30</f>
        <v>373962.83333333331</v>
      </c>
      <c r="O37" s="53">
        <f t="shared" ref="O37:P37" si="20">O8/O30</f>
        <v>449709.30940425524</v>
      </c>
      <c r="P37" s="53">
        <f t="shared" si="20"/>
        <v>414146.58255451714</v>
      </c>
      <c r="Q37" s="53">
        <f t="shared" si="1"/>
        <v>-35562.726849738101</v>
      </c>
      <c r="R37" s="54">
        <f t="shared" si="2"/>
        <v>92.092063449420422</v>
      </c>
      <c r="S37" s="55">
        <f t="shared" si="3"/>
        <v>110.7453858082645</v>
      </c>
      <c r="T37" s="40"/>
      <c r="U37" s="74"/>
      <c r="V37" s="74"/>
      <c r="W37" s="75"/>
      <c r="X37" s="75"/>
      <c r="Y37" s="76"/>
    </row>
    <row r="38" spans="1:25" ht="26.25" customHeight="1">
      <c r="A38" s="59">
        <v>16</v>
      </c>
      <c r="B38" s="44" t="s">
        <v>48</v>
      </c>
      <c r="C38" s="45" t="s">
        <v>12</v>
      </c>
      <c r="D38" s="77">
        <v>4.332281</v>
      </c>
      <c r="E38" s="77">
        <v>5.8068999999999997</v>
      </c>
      <c r="F38" s="77">
        <v>5.9634679999999998</v>
      </c>
      <c r="G38" s="53">
        <f t="shared" si="16"/>
        <v>0.15656800000000004</v>
      </c>
      <c r="H38" s="54">
        <f t="shared" si="17"/>
        <v>102.69624067919199</v>
      </c>
      <c r="I38" s="55">
        <f t="shared" si="18"/>
        <v>137.6519205471667</v>
      </c>
      <c r="J38" s="31"/>
      <c r="K38" s="59">
        <v>16</v>
      </c>
      <c r="L38" s="44" t="s">
        <v>48</v>
      </c>
      <c r="M38" s="45" t="s">
        <v>13</v>
      </c>
      <c r="N38" s="54">
        <f>4332.281</f>
        <v>4332.2809999999999</v>
      </c>
      <c r="O38" s="54">
        <f>5806.9</f>
        <v>5806.9</v>
      </c>
      <c r="P38" s="54">
        <v>5963.4679999999998</v>
      </c>
      <c r="Q38" s="53">
        <f t="shared" si="1"/>
        <v>156.56800000000021</v>
      </c>
      <c r="R38" s="54">
        <f>P38/O38*100</f>
        <v>102.696240679192</v>
      </c>
      <c r="S38" s="55">
        <f t="shared" si="3"/>
        <v>137.65192054716672</v>
      </c>
      <c r="T38" s="40"/>
      <c r="U38" s="74"/>
      <c r="V38" s="74"/>
      <c r="W38" s="75"/>
      <c r="X38" s="75"/>
      <c r="Y38" s="76"/>
    </row>
    <row r="39" spans="1:25" ht="25.5" customHeight="1">
      <c r="A39" s="24">
        <v>17</v>
      </c>
      <c r="B39" s="78" t="s">
        <v>49</v>
      </c>
      <c r="C39" s="79" t="s">
        <v>12</v>
      </c>
      <c r="D39" s="47">
        <v>152821.78099999999</v>
      </c>
      <c r="E39" s="47">
        <v>230508.91399999999</v>
      </c>
      <c r="F39" s="47">
        <v>203196.45199999999</v>
      </c>
      <c r="G39" s="47">
        <f t="shared" si="16"/>
        <v>-27312.462</v>
      </c>
      <c r="H39" s="48">
        <f t="shared" si="17"/>
        <v>88.151233925816854</v>
      </c>
      <c r="I39" s="49">
        <f t="shared" si="18"/>
        <v>132.96301788290242</v>
      </c>
      <c r="J39" s="31"/>
      <c r="K39" s="59">
        <v>17</v>
      </c>
      <c r="L39" s="80" t="s">
        <v>49</v>
      </c>
      <c r="M39" s="79" t="s">
        <v>13</v>
      </c>
      <c r="N39" s="47">
        <v>152821781</v>
      </c>
      <c r="O39" s="47">
        <v>230508914</v>
      </c>
      <c r="P39" s="47">
        <v>203196452</v>
      </c>
      <c r="Q39" s="47">
        <f t="shared" si="1"/>
        <v>-27312462</v>
      </c>
      <c r="R39" s="48">
        <f t="shared" si="2"/>
        <v>88.151233925816854</v>
      </c>
      <c r="S39" s="49">
        <f t="shared" si="3"/>
        <v>132.96301788290242</v>
      </c>
      <c r="T39" s="40"/>
      <c r="U39" s="74"/>
      <c r="V39" s="74"/>
      <c r="W39" s="75"/>
      <c r="X39" s="75"/>
      <c r="Y39" s="76"/>
    </row>
    <row r="40" spans="1:25" ht="14.25" customHeight="1">
      <c r="A40" s="24">
        <v>18</v>
      </c>
      <c r="B40" s="78" t="s">
        <v>50</v>
      </c>
      <c r="C40" s="79" t="s">
        <v>12</v>
      </c>
      <c r="D40" s="47">
        <v>10880.13</v>
      </c>
      <c r="E40" s="47">
        <v>57737.5</v>
      </c>
      <c r="F40" s="47">
        <v>52480.171000000002</v>
      </c>
      <c r="G40" s="47">
        <f t="shared" si="16"/>
        <v>-5257.3289999999979</v>
      </c>
      <c r="H40" s="48">
        <f t="shared" si="17"/>
        <v>90.894429097207194</v>
      </c>
      <c r="I40" s="49">
        <f t="shared" si="18"/>
        <v>482.34874950942685</v>
      </c>
      <c r="J40" s="31"/>
      <c r="K40" s="24">
        <v>18</v>
      </c>
      <c r="L40" s="78" t="s">
        <v>50</v>
      </c>
      <c r="M40" s="79" t="s">
        <v>13</v>
      </c>
      <c r="N40" s="47">
        <v>10880130</v>
      </c>
      <c r="O40" s="47">
        <v>57737500</v>
      </c>
      <c r="P40" s="47">
        <v>52480171</v>
      </c>
      <c r="Q40" s="47">
        <f t="shared" si="1"/>
        <v>-5257329</v>
      </c>
      <c r="R40" s="48">
        <f t="shared" si="2"/>
        <v>90.89442909720718</v>
      </c>
      <c r="S40" s="49">
        <f t="shared" si="3"/>
        <v>482.3487495094268</v>
      </c>
      <c r="T40" s="40"/>
      <c r="U40" s="74"/>
      <c r="V40" s="74"/>
      <c r="W40" s="75"/>
      <c r="X40" s="75"/>
      <c r="Y40" s="76"/>
    </row>
    <row r="41" spans="1:25" ht="25.5" customHeight="1">
      <c r="A41" s="24">
        <v>19</v>
      </c>
      <c r="B41" s="78" t="s">
        <v>51</v>
      </c>
      <c r="C41" s="79" t="s">
        <v>12</v>
      </c>
      <c r="D41" s="47">
        <v>19869</v>
      </c>
      <c r="E41" s="47">
        <v>24817.050999999999</v>
      </c>
      <c r="F41" s="47">
        <v>21767.428</v>
      </c>
      <c r="G41" s="47">
        <f t="shared" si="16"/>
        <v>-3049.6229999999996</v>
      </c>
      <c r="H41" s="48">
        <f t="shared" si="17"/>
        <v>87.711581847496717</v>
      </c>
      <c r="I41" s="49">
        <f t="shared" si="18"/>
        <v>109.55472343852233</v>
      </c>
      <c r="J41" s="31"/>
      <c r="K41" s="24">
        <v>19</v>
      </c>
      <c r="L41" s="78" t="s">
        <v>51</v>
      </c>
      <c r="M41" s="79" t="s">
        <v>13</v>
      </c>
      <c r="N41" s="47">
        <v>19869000</v>
      </c>
      <c r="O41" s="47">
        <v>24817051</v>
      </c>
      <c r="P41" s="47">
        <v>21767428</v>
      </c>
      <c r="Q41" s="47">
        <f t="shared" si="1"/>
        <v>-3049623</v>
      </c>
      <c r="R41" s="48">
        <f t="shared" si="2"/>
        <v>87.711581847496717</v>
      </c>
      <c r="S41" s="49">
        <f t="shared" si="3"/>
        <v>109.55472343852233</v>
      </c>
      <c r="T41" s="40"/>
      <c r="U41" s="74"/>
      <c r="V41" s="74"/>
      <c r="W41" s="75"/>
      <c r="X41" s="75"/>
      <c r="Y41" s="76"/>
    </row>
    <row r="42" spans="1:25" ht="20.25" customHeight="1">
      <c r="A42" s="24">
        <v>20</v>
      </c>
      <c r="B42" s="78" t="s">
        <v>52</v>
      </c>
      <c r="C42" s="79" t="s">
        <v>12</v>
      </c>
      <c r="D42" s="47">
        <v>122072.651</v>
      </c>
      <c r="E42" s="47">
        <v>147954.36300000001</v>
      </c>
      <c r="F42" s="47">
        <f>F39-F40-F41</f>
        <v>128948.85299999999</v>
      </c>
      <c r="G42" s="47">
        <f t="shared" si="16"/>
        <v>-19005.510000000024</v>
      </c>
      <c r="H42" s="48">
        <f t="shared" si="17"/>
        <v>87.154478168379512</v>
      </c>
      <c r="I42" s="49">
        <f t="shared" si="18"/>
        <v>105.63287676942478</v>
      </c>
      <c r="J42" s="31"/>
      <c r="K42" s="24">
        <v>20</v>
      </c>
      <c r="L42" s="78" t="s">
        <v>52</v>
      </c>
      <c r="M42" s="79" t="s">
        <v>13</v>
      </c>
      <c r="N42" s="47">
        <v>122072651</v>
      </c>
      <c r="O42" s="47">
        <v>147954363</v>
      </c>
      <c r="P42" s="47">
        <f>P39-P40-P41</f>
        <v>128948853</v>
      </c>
      <c r="Q42" s="47">
        <f t="shared" si="1"/>
        <v>-19005510</v>
      </c>
      <c r="R42" s="48">
        <f t="shared" si="2"/>
        <v>87.154478168379541</v>
      </c>
      <c r="S42" s="49">
        <f t="shared" si="3"/>
        <v>105.63287676942478</v>
      </c>
      <c r="T42" s="40"/>
      <c r="U42" s="81" t="s">
        <v>53</v>
      </c>
      <c r="V42" s="81"/>
      <c r="W42" s="81"/>
      <c r="X42" s="81"/>
      <c r="Y42" s="81"/>
    </row>
    <row r="43" spans="1:25" ht="53.25" customHeight="1">
      <c r="A43" s="24">
        <v>21</v>
      </c>
      <c r="B43" s="78" t="s">
        <v>54</v>
      </c>
      <c r="C43" s="79" t="s">
        <v>12</v>
      </c>
      <c r="D43" s="47">
        <v>104608.06</v>
      </c>
      <c r="E43" s="47">
        <v>124174.715</v>
      </c>
      <c r="F43" s="47">
        <v>99249.18</v>
      </c>
      <c r="G43" s="47">
        <f t="shared" si="16"/>
        <v>-24925.535000000003</v>
      </c>
      <c r="H43" s="48">
        <f t="shared" si="17"/>
        <v>79.927044728872545</v>
      </c>
      <c r="I43" s="49">
        <f t="shared" si="18"/>
        <v>94.877182503910305</v>
      </c>
      <c r="J43" s="31"/>
      <c r="K43" s="24">
        <v>21</v>
      </c>
      <c r="L43" s="78" t="s">
        <v>54</v>
      </c>
      <c r="M43" s="79" t="s">
        <v>13</v>
      </c>
      <c r="N43" s="47">
        <v>104608060</v>
      </c>
      <c r="O43" s="47">
        <v>124174715</v>
      </c>
      <c r="P43" s="47">
        <v>99249180</v>
      </c>
      <c r="Q43" s="47">
        <f t="shared" si="1"/>
        <v>-24925535</v>
      </c>
      <c r="R43" s="48">
        <f t="shared" si="2"/>
        <v>79.927044728872545</v>
      </c>
      <c r="S43" s="49">
        <f t="shared" si="3"/>
        <v>94.877182503910305</v>
      </c>
      <c r="T43" s="40"/>
      <c r="U43" s="82" t="s">
        <v>55</v>
      </c>
      <c r="V43" t="s">
        <v>56</v>
      </c>
      <c r="W43" t="s">
        <v>57</v>
      </c>
      <c r="X43" s="42"/>
      <c r="Y43" s="43"/>
    </row>
    <row r="44" spans="1:25" ht="30.75" customHeight="1">
      <c r="A44" s="24">
        <v>22</v>
      </c>
      <c r="B44" s="78" t="s">
        <v>58</v>
      </c>
      <c r="C44" s="79" t="s">
        <v>12</v>
      </c>
      <c r="D44" s="47">
        <v>17464.591</v>
      </c>
      <c r="E44" s="47">
        <v>23779.648000000001</v>
      </c>
      <c r="F44" s="47">
        <f>F42-F43</f>
        <v>29699.672999999995</v>
      </c>
      <c r="G44" s="47">
        <f t="shared" si="16"/>
        <v>5920.0249999999942</v>
      </c>
      <c r="H44" s="48">
        <f t="shared" si="17"/>
        <v>124.89534327842024</v>
      </c>
      <c r="I44" s="49">
        <f t="shared" si="18"/>
        <v>170.05650461553893</v>
      </c>
      <c r="J44" s="31"/>
      <c r="K44" s="24">
        <v>22</v>
      </c>
      <c r="L44" s="78" t="s">
        <v>58</v>
      </c>
      <c r="M44" s="79" t="s">
        <v>13</v>
      </c>
      <c r="N44" s="47">
        <v>17464591</v>
      </c>
      <c r="O44" s="47">
        <v>23779648</v>
      </c>
      <c r="P44" s="47">
        <f>P42-P43</f>
        <v>29699673</v>
      </c>
      <c r="Q44" s="47">
        <f t="shared" si="1"/>
        <v>5920025</v>
      </c>
      <c r="R44" s="48">
        <f t="shared" si="2"/>
        <v>124.89534327842027</v>
      </c>
      <c r="S44" s="49">
        <f t="shared" si="3"/>
        <v>170.05650461553893</v>
      </c>
      <c r="T44" s="40"/>
      <c r="U44" s="83">
        <f>N44/N43*100</f>
        <v>16.695263252181526</v>
      </c>
      <c r="V44" s="83">
        <f t="shared" ref="V44:W44" si="21">O44/O43*100</f>
        <v>19.150153072628353</v>
      </c>
      <c r="W44" s="83">
        <f t="shared" si="21"/>
        <v>29.924351012270328</v>
      </c>
      <c r="X44" s="42"/>
      <c r="Y44" s="43" t="s">
        <v>59</v>
      </c>
    </row>
    <row r="45" spans="1:25" ht="20.25" customHeight="1">
      <c r="A45" s="24">
        <v>23</v>
      </c>
      <c r="B45" s="78" t="s">
        <v>60</v>
      </c>
      <c r="C45" s="79" t="s">
        <v>12</v>
      </c>
      <c r="D45" s="47">
        <v>5534.1260000000002</v>
      </c>
      <c r="E45" s="47">
        <v>10852.597</v>
      </c>
      <c r="F45" s="47">
        <f>F46+F47+F48</f>
        <v>7996.6179999999995</v>
      </c>
      <c r="G45" s="47">
        <f t="shared" si="16"/>
        <v>-2855.9790000000003</v>
      </c>
      <c r="H45" s="48">
        <f t="shared" si="17"/>
        <v>73.683911786275672</v>
      </c>
      <c r="I45" s="49">
        <f t="shared" si="18"/>
        <v>144.49649321320112</v>
      </c>
      <c r="J45" s="31"/>
      <c r="K45" s="24">
        <v>23</v>
      </c>
      <c r="L45" s="78" t="s">
        <v>60</v>
      </c>
      <c r="M45" s="79" t="s">
        <v>13</v>
      </c>
      <c r="N45" s="47">
        <v>5534126</v>
      </c>
      <c r="O45" s="47">
        <v>10852597</v>
      </c>
      <c r="P45" s="47">
        <f>P46+P47+P48</f>
        <v>7996618</v>
      </c>
      <c r="Q45" s="47">
        <f t="shared" si="1"/>
        <v>-2855979</v>
      </c>
      <c r="R45" s="48">
        <f t="shared" si="2"/>
        <v>73.683911786275672</v>
      </c>
      <c r="S45" s="49">
        <f t="shared" si="3"/>
        <v>144.49649321320115</v>
      </c>
      <c r="T45" s="40"/>
      <c r="U45" s="41"/>
      <c r="V45" s="41"/>
      <c r="W45" s="42"/>
      <c r="X45" s="42"/>
      <c r="Y45" s="43"/>
    </row>
    <row r="46" spans="1:25" ht="17.25" customHeight="1">
      <c r="A46" s="59"/>
      <c r="B46" s="44" t="s">
        <v>61</v>
      </c>
      <c r="C46" s="45" t="s">
        <v>12</v>
      </c>
      <c r="D46" s="53">
        <v>541.36099999999999</v>
      </c>
      <c r="E46" s="53">
        <v>657.52796160000003</v>
      </c>
      <c r="F46" s="53">
        <v>730.52200000000005</v>
      </c>
      <c r="G46" s="53">
        <f t="shared" si="16"/>
        <v>72.994038400000022</v>
      </c>
      <c r="H46" s="54">
        <f t="shared" si="17"/>
        <v>111.10128278383469</v>
      </c>
      <c r="I46" s="55">
        <f t="shared" si="18"/>
        <v>134.94174866678611</v>
      </c>
      <c r="J46" s="31"/>
      <c r="K46" s="59"/>
      <c r="L46" s="44" t="s">
        <v>61</v>
      </c>
      <c r="M46" s="45" t="s">
        <v>13</v>
      </c>
      <c r="N46" s="53">
        <v>541361</v>
      </c>
      <c r="O46" s="53">
        <v>657527.96160000004</v>
      </c>
      <c r="P46" s="53">
        <v>730522</v>
      </c>
      <c r="Q46" s="53">
        <f t="shared" si="1"/>
        <v>72994.038399999961</v>
      </c>
      <c r="R46" s="54">
        <f t="shared" si="2"/>
        <v>111.10128278383469</v>
      </c>
      <c r="S46" s="55">
        <f t="shared" si="3"/>
        <v>134.94174866678611</v>
      </c>
      <c r="T46" s="40"/>
      <c r="U46" s="41"/>
      <c r="V46" s="41"/>
      <c r="W46" s="42"/>
      <c r="X46" s="42"/>
      <c r="Y46" s="43"/>
    </row>
    <row r="47" spans="1:25" ht="20.25" customHeight="1">
      <c r="A47" s="59"/>
      <c r="B47" s="44" t="s">
        <v>62</v>
      </c>
      <c r="C47" s="45" t="s">
        <v>12</v>
      </c>
      <c r="D47" s="53">
        <v>1656.2560000000001</v>
      </c>
      <c r="E47" s="53">
        <v>2653.81486864</v>
      </c>
      <c r="F47" s="53">
        <v>1959.9549999999999</v>
      </c>
      <c r="G47" s="53">
        <f t="shared" si="16"/>
        <v>-693.85986864000006</v>
      </c>
      <c r="H47" s="54">
        <f t="shared" si="17"/>
        <v>73.854247451873604</v>
      </c>
      <c r="I47" s="55">
        <f t="shared" si="18"/>
        <v>118.33647696974379</v>
      </c>
      <c r="J47" s="31"/>
      <c r="K47" s="59"/>
      <c r="L47" s="44" t="s">
        <v>62</v>
      </c>
      <c r="M47" s="45" t="s">
        <v>13</v>
      </c>
      <c r="N47" s="53">
        <v>1656256</v>
      </c>
      <c r="O47" s="53">
        <v>2653814.86864</v>
      </c>
      <c r="P47" s="53">
        <v>1959955</v>
      </c>
      <c r="Q47" s="53">
        <f t="shared" si="1"/>
        <v>-693859.86864</v>
      </c>
      <c r="R47" s="54">
        <f t="shared" si="2"/>
        <v>73.854247451873604</v>
      </c>
      <c r="S47" s="55">
        <f t="shared" si="3"/>
        <v>118.33647696974381</v>
      </c>
      <c r="T47" s="40"/>
      <c r="U47" s="73"/>
      <c r="V47" s="41"/>
      <c r="W47" s="42"/>
      <c r="X47" s="42"/>
      <c r="Y47" s="43"/>
    </row>
    <row r="48" spans="1:25" ht="16.5" customHeight="1">
      <c r="A48" s="59"/>
      <c r="B48" s="44" t="s">
        <v>63</v>
      </c>
      <c r="C48" s="45" t="s">
        <v>12</v>
      </c>
      <c r="D48" s="53">
        <v>3336.509</v>
      </c>
      <c r="E48" s="53">
        <v>7541.2539999999999</v>
      </c>
      <c r="F48" s="53">
        <v>5306.1409999999996</v>
      </c>
      <c r="G48" s="53">
        <f t="shared" si="16"/>
        <v>-2235.1130000000003</v>
      </c>
      <c r="H48" s="54">
        <f t="shared" si="17"/>
        <v>70.36152077625286</v>
      </c>
      <c r="I48" s="55">
        <f t="shared" si="18"/>
        <v>159.03271952810556</v>
      </c>
      <c r="J48" s="31"/>
      <c r="K48" s="59"/>
      <c r="L48" s="44" t="s">
        <v>63</v>
      </c>
      <c r="M48" s="45" t="s">
        <v>13</v>
      </c>
      <c r="N48" s="53">
        <v>3336509</v>
      </c>
      <c r="O48" s="53">
        <v>7541254</v>
      </c>
      <c r="P48" s="53">
        <v>5306141</v>
      </c>
      <c r="Q48" s="53">
        <f t="shared" si="1"/>
        <v>-2235113</v>
      </c>
      <c r="R48" s="54">
        <f t="shared" si="2"/>
        <v>70.36152077625286</v>
      </c>
      <c r="S48" s="55">
        <f t="shared" si="3"/>
        <v>159.03271952810559</v>
      </c>
      <c r="T48" s="40"/>
      <c r="U48" s="41"/>
      <c r="V48" s="41"/>
      <c r="W48" s="42"/>
      <c r="X48" s="42"/>
      <c r="Y48" s="43"/>
    </row>
    <row r="49" spans="1:25" ht="26.25" customHeight="1">
      <c r="A49" s="59">
        <v>24</v>
      </c>
      <c r="B49" s="44" t="s">
        <v>64</v>
      </c>
      <c r="C49" s="45" t="s">
        <v>12</v>
      </c>
      <c r="D49" s="53">
        <v>441.495</v>
      </c>
      <c r="E49" s="53">
        <v>425</v>
      </c>
      <c r="F49" s="53">
        <v>479.78199999999998</v>
      </c>
      <c r="G49" s="53">
        <f t="shared" si="16"/>
        <v>54.781999999999982</v>
      </c>
      <c r="H49" s="54">
        <f t="shared" si="17"/>
        <v>112.88988235294117</v>
      </c>
      <c r="I49" s="55">
        <f t="shared" si="18"/>
        <v>108.67212539213354</v>
      </c>
      <c r="J49" s="31"/>
      <c r="K49" s="59">
        <v>24</v>
      </c>
      <c r="L49" s="44" t="s">
        <v>64</v>
      </c>
      <c r="M49" s="45" t="s">
        <v>13</v>
      </c>
      <c r="N49" s="53">
        <v>441495</v>
      </c>
      <c r="O49" s="53">
        <v>425000</v>
      </c>
      <c r="P49" s="53">
        <v>479782</v>
      </c>
      <c r="Q49" s="53">
        <f t="shared" si="1"/>
        <v>54782</v>
      </c>
      <c r="R49" s="54">
        <f t="shared" si="2"/>
        <v>112.88988235294117</v>
      </c>
      <c r="S49" s="55">
        <f t="shared" si="3"/>
        <v>108.67212539213355</v>
      </c>
      <c r="T49" s="40"/>
      <c r="U49" s="41"/>
      <c r="V49" s="41"/>
      <c r="W49" s="42"/>
      <c r="X49" s="42"/>
      <c r="Y49" s="43"/>
    </row>
    <row r="50" spans="1:25" ht="43.5" customHeight="1">
      <c r="A50" s="59">
        <v>25</v>
      </c>
      <c r="B50" s="84" t="s">
        <v>65</v>
      </c>
      <c r="C50" s="45" t="s">
        <v>12</v>
      </c>
      <c r="D50" s="46">
        <v>12371.96</v>
      </c>
      <c r="E50" s="53">
        <v>13352.050999999999</v>
      </c>
      <c r="F50" s="46">
        <f>F44-F46-F47-F48+F49</f>
        <v>22182.836999999996</v>
      </c>
      <c r="G50" s="53">
        <f t="shared" si="16"/>
        <v>8830.7859999999964</v>
      </c>
      <c r="H50" s="54">
        <f t="shared" si="17"/>
        <v>166.13804875370829</v>
      </c>
      <c r="I50" s="55">
        <f>F50/D50*100</f>
        <v>179.29929453376826</v>
      </c>
      <c r="J50" s="31"/>
      <c r="K50" s="59">
        <v>25</v>
      </c>
      <c r="L50" s="84" t="s">
        <v>65</v>
      </c>
      <c r="M50" s="45" t="s">
        <v>13</v>
      </c>
      <c r="N50" s="46">
        <v>12371960</v>
      </c>
      <c r="O50" s="53">
        <v>13352051</v>
      </c>
      <c r="P50" s="46">
        <f>P44-P46-P47-P48+P49</f>
        <v>22182837</v>
      </c>
      <c r="Q50" s="53">
        <f t="shared" si="1"/>
        <v>8830786</v>
      </c>
      <c r="R50" s="54">
        <f t="shared" si="2"/>
        <v>166.13804875370832</v>
      </c>
      <c r="S50" s="55">
        <f>P50/N50*100</f>
        <v>179.29929453376829</v>
      </c>
      <c r="T50" s="40"/>
      <c r="U50" s="41"/>
      <c r="V50" s="41"/>
      <c r="W50" s="42"/>
      <c r="X50" s="42"/>
      <c r="Y50" s="43"/>
    </row>
    <row r="51" spans="1:25" ht="15" customHeight="1">
      <c r="A51" s="59">
        <v>26</v>
      </c>
      <c r="B51" s="44" t="s">
        <v>66</v>
      </c>
      <c r="C51" s="45" t="s">
        <v>12</v>
      </c>
      <c r="D51" s="46" t="s">
        <v>32</v>
      </c>
      <c r="E51" s="53"/>
      <c r="F51" s="46" t="s">
        <v>32</v>
      </c>
      <c r="G51" s="53"/>
      <c r="H51" s="54"/>
      <c r="I51" s="55"/>
      <c r="J51" s="31"/>
      <c r="K51" s="59">
        <v>26</v>
      </c>
      <c r="L51" s="44" t="s">
        <v>66</v>
      </c>
      <c r="M51" s="45" t="s">
        <v>13</v>
      </c>
      <c r="N51" s="46" t="s">
        <v>32</v>
      </c>
      <c r="O51" s="53"/>
      <c r="P51" s="46" t="s">
        <v>32</v>
      </c>
      <c r="Q51" s="53"/>
      <c r="R51" s="54"/>
      <c r="S51" s="55"/>
      <c r="U51" s="41"/>
      <c r="V51" s="41"/>
      <c r="W51" s="42"/>
      <c r="X51" s="42"/>
      <c r="Y51" s="43"/>
    </row>
    <row r="52" spans="1:25" ht="30.75" customHeight="1">
      <c r="A52" s="59">
        <v>27</v>
      </c>
      <c r="B52" s="44" t="s">
        <v>67</v>
      </c>
      <c r="C52" s="45" t="s">
        <v>12</v>
      </c>
      <c r="D52" s="46">
        <v>679.83699999999999</v>
      </c>
      <c r="E52" s="53">
        <v>0</v>
      </c>
      <c r="F52" s="46">
        <v>98.867000000000004</v>
      </c>
      <c r="G52" s="53"/>
      <c r="H52" s="54"/>
      <c r="I52" s="55"/>
      <c r="J52" s="31"/>
      <c r="K52" s="59">
        <v>27</v>
      </c>
      <c r="L52" s="44" t="s">
        <v>67</v>
      </c>
      <c r="M52" s="45" t="s">
        <v>13</v>
      </c>
      <c r="N52" s="46">
        <v>679837</v>
      </c>
      <c r="O52" s="53">
        <v>0</v>
      </c>
      <c r="P52" s="46">
        <v>98867</v>
      </c>
      <c r="Q52" s="53"/>
      <c r="R52" s="54"/>
      <c r="S52" s="55"/>
      <c r="T52" s="40"/>
      <c r="U52" s="41"/>
      <c r="V52" s="41"/>
      <c r="W52" s="42"/>
      <c r="X52" s="42"/>
      <c r="Y52" s="43"/>
    </row>
    <row r="53" spans="1:25" ht="17.25" customHeight="1">
      <c r="A53" s="59">
        <v>28</v>
      </c>
      <c r="B53" s="44" t="s">
        <v>68</v>
      </c>
      <c r="C53" s="45" t="s">
        <v>12</v>
      </c>
      <c r="D53" s="46">
        <v>0</v>
      </c>
      <c r="E53" s="53">
        <v>0</v>
      </c>
      <c r="F53" s="46">
        <v>0</v>
      </c>
      <c r="G53" s="53"/>
      <c r="H53" s="54"/>
      <c r="I53" s="55"/>
      <c r="J53" s="31"/>
      <c r="K53" s="59">
        <v>28</v>
      </c>
      <c r="L53" s="44" t="s">
        <v>68</v>
      </c>
      <c r="M53" s="45"/>
      <c r="N53" s="46">
        <v>2</v>
      </c>
      <c r="O53" s="53">
        <v>0</v>
      </c>
      <c r="P53" s="46">
        <v>0</v>
      </c>
      <c r="Q53" s="53"/>
      <c r="R53" s="54"/>
      <c r="S53" s="55"/>
      <c r="T53" s="40"/>
      <c r="U53" s="41"/>
      <c r="V53" s="41"/>
      <c r="W53" s="42"/>
      <c r="X53" s="42"/>
      <c r="Y53" s="43"/>
    </row>
    <row r="54" spans="1:25" ht="28.5" customHeight="1">
      <c r="A54" s="59">
        <v>29</v>
      </c>
      <c r="B54" s="44" t="s">
        <v>69</v>
      </c>
      <c r="C54" s="45" t="s">
        <v>12</v>
      </c>
      <c r="D54" s="46">
        <v>780.93899999999996</v>
      </c>
      <c r="E54" s="53">
        <v>1923.7840000000001</v>
      </c>
      <c r="F54" s="46">
        <v>703.88099999999997</v>
      </c>
      <c r="G54" s="53">
        <f>F54-E54</f>
        <v>-1219.9030000000002</v>
      </c>
      <c r="H54" s="54">
        <f t="shared" si="17"/>
        <v>36.588359192092248</v>
      </c>
      <c r="I54" s="55">
        <f>F54/D54*100</f>
        <v>90.132648004517634</v>
      </c>
      <c r="J54" s="31"/>
      <c r="K54" s="59">
        <v>29</v>
      </c>
      <c r="L54" s="44" t="s">
        <v>69</v>
      </c>
      <c r="M54" s="45" t="s">
        <v>13</v>
      </c>
      <c r="N54" s="46">
        <v>780939</v>
      </c>
      <c r="O54" s="53">
        <v>1923784</v>
      </c>
      <c r="P54" s="46">
        <v>703881</v>
      </c>
      <c r="Q54" s="53">
        <f t="shared" si="1"/>
        <v>-1219903</v>
      </c>
      <c r="R54" s="54"/>
      <c r="S54" s="55">
        <f t="shared" ref="S54:S60" si="22">P54/N54*100</f>
        <v>90.132648004517634</v>
      </c>
      <c r="T54" s="40"/>
      <c r="U54" s="41"/>
      <c r="V54" s="41"/>
      <c r="W54" s="42"/>
      <c r="X54" s="42"/>
      <c r="Y54" s="43"/>
    </row>
    <row r="55" spans="1:25" ht="30" customHeight="1">
      <c r="A55" s="59">
        <v>30</v>
      </c>
      <c r="B55" s="44" t="s">
        <v>70</v>
      </c>
      <c r="C55" s="45" t="s">
        <v>12</v>
      </c>
      <c r="D55" s="46">
        <v>614.11199999999997</v>
      </c>
      <c r="E55" s="53"/>
      <c r="F55" s="46">
        <v>205.93100000000001</v>
      </c>
      <c r="G55" s="53">
        <f>F55-E55</f>
        <v>205.93100000000001</v>
      </c>
      <c r="H55" s="54"/>
      <c r="I55" s="55"/>
      <c r="J55" s="31"/>
      <c r="K55" s="59">
        <v>30</v>
      </c>
      <c r="L55" s="44" t="s">
        <v>70</v>
      </c>
      <c r="M55" s="45" t="s">
        <v>13</v>
      </c>
      <c r="N55" s="46">
        <v>614112</v>
      </c>
      <c r="O55" s="53"/>
      <c r="P55" s="46">
        <v>205931</v>
      </c>
      <c r="Q55" s="53">
        <f t="shared" si="1"/>
        <v>205931</v>
      </c>
      <c r="R55" s="54"/>
      <c r="S55" s="55"/>
      <c r="T55" s="40"/>
      <c r="U55" s="41"/>
      <c r="V55" s="41"/>
      <c r="W55" s="42"/>
      <c r="X55" s="42"/>
      <c r="Y55" s="43"/>
    </row>
    <row r="56" spans="1:25" ht="30" customHeight="1">
      <c r="A56" s="59">
        <v>31</v>
      </c>
      <c r="B56" s="44" t="s">
        <v>71</v>
      </c>
      <c r="C56" s="45" t="s">
        <v>12</v>
      </c>
      <c r="D56" s="46"/>
      <c r="E56" s="53"/>
      <c r="F56" s="46">
        <v>66.081000000000003</v>
      </c>
      <c r="G56" s="53"/>
      <c r="H56" s="54"/>
      <c r="I56" s="55"/>
      <c r="J56" s="31"/>
      <c r="K56" s="59">
        <v>31</v>
      </c>
      <c r="L56" s="44" t="s">
        <v>71</v>
      </c>
      <c r="M56" s="45"/>
      <c r="N56" s="46"/>
      <c r="O56" s="53"/>
      <c r="P56" s="46">
        <v>66081</v>
      </c>
      <c r="Q56" s="53"/>
      <c r="R56" s="54"/>
      <c r="S56" s="55"/>
      <c r="T56" s="40"/>
      <c r="U56" s="41"/>
      <c r="V56" s="41"/>
      <c r="W56" s="42"/>
      <c r="X56" s="42"/>
      <c r="Y56" s="43"/>
    </row>
    <row r="57" spans="1:25" ht="44.25" customHeight="1">
      <c r="A57" s="59">
        <v>32</v>
      </c>
      <c r="B57" s="44" t="s">
        <v>72</v>
      </c>
      <c r="C57" s="45" t="s">
        <v>12</v>
      </c>
      <c r="D57" s="46">
        <v>11656.748</v>
      </c>
      <c r="E57" s="53">
        <v>11428.267</v>
      </c>
      <c r="F57" s="46">
        <f>F50+F52-F54-F55-F56</f>
        <v>21305.810999999994</v>
      </c>
      <c r="G57" s="53">
        <f>F57-E57</f>
        <v>9877.5439999999944</v>
      </c>
      <c r="H57" s="54">
        <f t="shared" si="17"/>
        <v>186.43081230076263</v>
      </c>
      <c r="I57" s="55">
        <f>F57/D57*100</f>
        <v>182.7766286103122</v>
      </c>
      <c r="J57" s="31"/>
      <c r="K57" s="59">
        <v>32</v>
      </c>
      <c r="L57" s="44" t="s">
        <v>72</v>
      </c>
      <c r="M57" s="45" t="s">
        <v>13</v>
      </c>
      <c r="N57" s="46">
        <v>11656748</v>
      </c>
      <c r="O57" s="53">
        <v>11428267</v>
      </c>
      <c r="P57" s="46">
        <f>P50+P52-P54-P55-P56</f>
        <v>21305811</v>
      </c>
      <c r="Q57" s="53">
        <f t="shared" si="1"/>
        <v>9877544</v>
      </c>
      <c r="R57" s="54">
        <f t="shared" si="2"/>
        <v>186.43081230076265</v>
      </c>
      <c r="S57" s="55">
        <f t="shared" si="22"/>
        <v>182.77662861031223</v>
      </c>
      <c r="T57" s="40"/>
      <c r="U57" s="74"/>
      <c r="V57" s="74"/>
      <c r="W57" s="75"/>
      <c r="X57" s="75"/>
      <c r="Y57" s="76"/>
    </row>
    <row r="58" spans="1:25" ht="20.25" customHeight="1">
      <c r="A58" s="59">
        <v>33</v>
      </c>
      <c r="B58" s="44" t="s">
        <v>73</v>
      </c>
      <c r="C58" s="45" t="s">
        <v>12</v>
      </c>
      <c r="D58" s="46"/>
      <c r="E58" s="53"/>
      <c r="F58" s="46"/>
      <c r="G58" s="53"/>
      <c r="H58" s="48"/>
      <c r="I58" s="55"/>
      <c r="J58" s="31"/>
      <c r="K58" s="59">
        <v>33</v>
      </c>
      <c r="L58" s="44" t="s">
        <v>73</v>
      </c>
      <c r="M58" s="45" t="s">
        <v>13</v>
      </c>
      <c r="N58" s="46"/>
      <c r="O58" s="53"/>
      <c r="P58" s="46"/>
      <c r="Q58" s="53"/>
      <c r="R58" s="48"/>
      <c r="S58" s="55"/>
      <c r="T58" s="40"/>
      <c r="U58" s="85"/>
      <c r="V58" s="85"/>
      <c r="W58" s="85"/>
      <c r="X58" s="85"/>
      <c r="Y58" s="85"/>
    </row>
    <row r="59" spans="1:25" ht="42.75" customHeight="1">
      <c r="A59" s="59">
        <v>34</v>
      </c>
      <c r="B59" s="44" t="s">
        <v>74</v>
      </c>
      <c r="C59" s="45" t="s">
        <v>12</v>
      </c>
      <c r="D59" s="46">
        <v>11656.748</v>
      </c>
      <c r="E59" s="53">
        <v>11428.267</v>
      </c>
      <c r="F59" s="46">
        <f>F57</f>
        <v>21305.810999999994</v>
      </c>
      <c r="G59" s="53">
        <f>F59-E59</f>
        <v>9877.5439999999944</v>
      </c>
      <c r="H59" s="54">
        <f>F59/E59*100</f>
        <v>186.43081230076263</v>
      </c>
      <c r="I59" s="55">
        <f>F59/D59*100</f>
        <v>182.7766286103122</v>
      </c>
      <c r="J59" s="31"/>
      <c r="K59" s="59">
        <v>34</v>
      </c>
      <c r="L59" s="44" t="s">
        <v>74</v>
      </c>
      <c r="M59" s="45" t="s">
        <v>13</v>
      </c>
      <c r="N59" s="46">
        <v>11656748</v>
      </c>
      <c r="O59" s="53">
        <v>11428267</v>
      </c>
      <c r="P59" s="46">
        <f>P57</f>
        <v>21305811</v>
      </c>
      <c r="Q59" s="53">
        <f t="shared" si="1"/>
        <v>9877544</v>
      </c>
      <c r="R59" s="54">
        <f t="shared" si="2"/>
        <v>186.43081230076265</v>
      </c>
      <c r="S59" s="55">
        <f t="shared" si="22"/>
        <v>182.77662861031223</v>
      </c>
      <c r="T59" s="40"/>
      <c r="U59" s="85"/>
      <c r="V59" s="85"/>
      <c r="W59" s="85"/>
      <c r="X59" s="85"/>
      <c r="Y59" s="85"/>
    </row>
    <row r="60" spans="1:25" ht="19.5" customHeight="1">
      <c r="A60" s="59">
        <v>35</v>
      </c>
      <c r="B60" s="44" t="s">
        <v>75</v>
      </c>
      <c r="C60" s="45" t="s">
        <v>12</v>
      </c>
      <c r="D60" s="46">
        <v>1756.61</v>
      </c>
      <c r="E60" s="53">
        <v>1439.759</v>
      </c>
      <c r="F60" s="46">
        <v>3264.7689999999998</v>
      </c>
      <c r="G60" s="53">
        <f>F60-E60</f>
        <v>1825.0099999999998</v>
      </c>
      <c r="H60" s="54">
        <f>F60/E60*100</f>
        <v>226.75801991861135</v>
      </c>
      <c r="I60" s="55">
        <f>F60/D60*100</f>
        <v>185.8562230660192</v>
      </c>
      <c r="J60" s="31"/>
      <c r="K60" s="59">
        <v>35</v>
      </c>
      <c r="L60" s="44" t="s">
        <v>75</v>
      </c>
      <c r="M60" s="45" t="s">
        <v>13</v>
      </c>
      <c r="N60" s="46">
        <v>1756610</v>
      </c>
      <c r="O60" s="53">
        <v>1439759</v>
      </c>
      <c r="P60" s="46">
        <v>3264769</v>
      </c>
      <c r="Q60" s="53">
        <f t="shared" si="1"/>
        <v>1825010</v>
      </c>
      <c r="R60" s="54">
        <f t="shared" si="2"/>
        <v>226.75801991861141</v>
      </c>
      <c r="S60" s="55">
        <f t="shared" si="22"/>
        <v>185.8562230660192</v>
      </c>
      <c r="T60" s="40"/>
      <c r="U60" s="5"/>
      <c r="V60" s="5"/>
      <c r="W60" s="5"/>
      <c r="X60" s="5"/>
      <c r="Y60" s="5"/>
    </row>
    <row r="61" spans="1:25" ht="23.25" customHeight="1" thickBot="1">
      <c r="A61" s="86">
        <v>36</v>
      </c>
      <c r="B61" s="87" t="s">
        <v>76</v>
      </c>
      <c r="C61" s="79" t="s">
        <v>12</v>
      </c>
      <c r="D61" s="88">
        <v>9900.1380000000008</v>
      </c>
      <c r="E61" s="88">
        <v>9988.5079999999998</v>
      </c>
      <c r="F61" s="88">
        <f>F59-F60</f>
        <v>18041.041999999994</v>
      </c>
      <c r="G61" s="89">
        <f>F61-E61</f>
        <v>8052.5339999999942</v>
      </c>
      <c r="H61" s="90">
        <f>F61/E61*100</f>
        <v>180.61798618972918</v>
      </c>
      <c r="I61" s="91">
        <f>F61/D61*100</f>
        <v>182.23020729610025</v>
      </c>
      <c r="J61" s="31"/>
      <c r="K61" s="86">
        <v>36</v>
      </c>
      <c r="L61" s="87" t="s">
        <v>76</v>
      </c>
      <c r="M61" s="92" t="s">
        <v>13</v>
      </c>
      <c r="N61" s="88">
        <v>9900138</v>
      </c>
      <c r="O61" s="88">
        <v>9988508</v>
      </c>
      <c r="P61" s="88">
        <f>P59-P60</f>
        <v>18041042</v>
      </c>
      <c r="Q61" s="89">
        <f t="shared" si="1"/>
        <v>8052534</v>
      </c>
      <c r="R61" s="90">
        <f>P61/O61*100</f>
        <v>180.61798618972924</v>
      </c>
      <c r="S61" s="91">
        <f>P61/N61*100</f>
        <v>182.2302072961003</v>
      </c>
      <c r="T61" s="40"/>
      <c r="U61" s="5"/>
      <c r="V61" s="5"/>
      <c r="W61" s="5"/>
      <c r="X61" s="5"/>
      <c r="Y61" s="5"/>
    </row>
    <row r="62" spans="1:25" ht="14.25" customHeight="1">
      <c r="A62" s="93"/>
      <c r="B62" s="94"/>
      <c r="C62" s="95"/>
      <c r="D62" s="96"/>
      <c r="E62" s="96"/>
      <c r="F62" s="96"/>
      <c r="G62" s="96"/>
      <c r="H62" s="96"/>
      <c r="I62" s="96"/>
      <c r="K62" s="93"/>
      <c r="L62" s="94"/>
      <c r="M62" s="95"/>
      <c r="N62" s="96"/>
      <c r="O62" s="40"/>
      <c r="P62" s="96"/>
      <c r="Q62" s="96"/>
      <c r="R62" s="96"/>
      <c r="S62" s="96"/>
      <c r="U62" s="5"/>
      <c r="V62" s="5"/>
      <c r="W62" s="5"/>
      <c r="X62" s="5"/>
      <c r="Y62" s="5"/>
    </row>
    <row r="63" spans="1:25">
      <c r="A63" s="97"/>
      <c r="B63" s="98"/>
      <c r="C63" s="98"/>
      <c r="D63" s="99"/>
      <c r="E63" s="99"/>
      <c r="F63" s="99"/>
      <c r="G63" s="99"/>
      <c r="H63" s="99"/>
      <c r="I63" s="99"/>
      <c r="K63" s="97"/>
      <c r="L63" s="98"/>
      <c r="M63" s="98"/>
      <c r="N63" s="99"/>
      <c r="O63" s="99"/>
      <c r="P63" s="99"/>
      <c r="Q63" s="99"/>
      <c r="R63" s="99"/>
      <c r="S63" s="99"/>
      <c r="U63" s="5"/>
      <c r="V63" s="5"/>
      <c r="W63" s="5"/>
      <c r="X63" s="5"/>
      <c r="Y63" s="5"/>
    </row>
    <row r="64" spans="1:25">
      <c r="A64" s="97"/>
      <c r="B64" s="100"/>
      <c r="C64" s="100"/>
      <c r="D64" s="99"/>
      <c r="E64" s="99"/>
      <c r="F64" s="99"/>
      <c r="G64" s="99"/>
      <c r="H64" s="99"/>
      <c r="I64" s="99"/>
      <c r="K64" s="97"/>
      <c r="L64" s="100"/>
      <c r="M64" s="100"/>
      <c r="N64" s="99"/>
      <c r="O64" s="99"/>
      <c r="P64" s="99"/>
      <c r="Q64" s="99"/>
      <c r="R64" s="99"/>
      <c r="S64" s="99"/>
      <c r="U64" s="5"/>
      <c r="V64" s="5"/>
      <c r="W64" s="5"/>
      <c r="X64" s="5"/>
      <c r="Y64" s="5"/>
    </row>
    <row r="65" spans="1:25" ht="12.75" customHeight="1">
      <c r="A65" s="1"/>
      <c r="B65" s="101" t="s">
        <v>77</v>
      </c>
      <c r="D65" s="100"/>
      <c r="E65" s="101" t="s">
        <v>78</v>
      </c>
      <c r="F65" s="100"/>
      <c r="G65" s="100"/>
      <c r="H65" s="100"/>
      <c r="I65" s="100"/>
      <c r="K65" s="1"/>
      <c r="L65" s="101" t="s">
        <v>77</v>
      </c>
      <c r="N65" s="100"/>
      <c r="O65" s="101" t="s">
        <v>78</v>
      </c>
      <c r="P65" s="100"/>
      <c r="Q65" s="100"/>
      <c r="R65" s="100"/>
      <c r="S65" s="100"/>
      <c r="U65" s="5"/>
      <c r="V65" s="5"/>
      <c r="W65" s="5"/>
      <c r="X65" s="5"/>
      <c r="Y65" s="5"/>
    </row>
    <row r="66" spans="1:25">
      <c r="A66" s="1"/>
      <c r="B66" s="102" t="s">
        <v>79</v>
      </c>
      <c r="E66" s="101"/>
      <c r="K66" s="1"/>
      <c r="L66" s="102" t="s">
        <v>79</v>
      </c>
      <c r="O66" s="101"/>
      <c r="U66" s="5"/>
      <c r="V66" s="5"/>
      <c r="W66" s="5"/>
      <c r="X66" s="5"/>
      <c r="Y66" s="5"/>
    </row>
    <row r="67" spans="1:25">
      <c r="A67" s="1"/>
      <c r="E67" s="83"/>
      <c r="F67" s="83"/>
      <c r="G67" s="83"/>
      <c r="H67" s="83"/>
      <c r="I67" s="83"/>
      <c r="K67" s="1"/>
      <c r="O67" s="83"/>
      <c r="P67" s="83"/>
      <c r="Q67" s="83"/>
      <c r="R67" s="83"/>
      <c r="S67" s="83"/>
      <c r="T67" s="83"/>
      <c r="U67" s="5"/>
      <c r="V67" s="5"/>
      <c r="W67" s="5"/>
      <c r="X67" s="5"/>
      <c r="Y67" s="5"/>
    </row>
    <row r="68" spans="1:25" ht="16.5" customHeight="1">
      <c r="A68" s="1"/>
      <c r="B68" s="103" t="s">
        <v>80</v>
      </c>
      <c r="E68" s="101" t="s">
        <v>81</v>
      </c>
      <c r="K68" s="1"/>
      <c r="L68" s="103" t="s">
        <v>80</v>
      </c>
      <c r="O68" s="101" t="s">
        <v>81</v>
      </c>
      <c r="U68" s="5"/>
      <c r="V68" s="5"/>
      <c r="W68" s="5"/>
      <c r="X68" s="5"/>
      <c r="Y68" s="5"/>
    </row>
    <row r="69" spans="1:25">
      <c r="A69" s="1"/>
      <c r="K69" s="1"/>
      <c r="U69" s="5"/>
      <c r="V69" s="5"/>
      <c r="W69" s="5"/>
      <c r="X69" s="5"/>
      <c r="Y69" s="5"/>
    </row>
    <row r="70" spans="1:25" ht="27" customHeight="1">
      <c r="A70" s="1"/>
      <c r="B70" s="101" t="s">
        <v>82</v>
      </c>
      <c r="E70" s="101" t="s">
        <v>83</v>
      </c>
      <c r="K70" s="1"/>
      <c r="L70" s="101" t="s">
        <v>82</v>
      </c>
      <c r="O70" s="101" t="s">
        <v>83</v>
      </c>
      <c r="U70" s="5"/>
      <c r="V70" s="5"/>
      <c r="W70" s="5"/>
      <c r="X70" s="5"/>
      <c r="Y70" s="5"/>
    </row>
    <row r="71" spans="1:25">
      <c r="K71" s="1"/>
      <c r="U71" s="5"/>
      <c r="V71" s="5"/>
      <c r="W71" s="5"/>
      <c r="X71" s="5"/>
      <c r="Y71" s="5"/>
    </row>
  </sheetData>
  <mergeCells count="29">
    <mergeCell ref="U5:U6"/>
    <mergeCell ref="V5:V6"/>
    <mergeCell ref="W5:W6"/>
    <mergeCell ref="X5:X6"/>
    <mergeCell ref="U42:Y42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K5:K6"/>
    <mergeCell ref="L5:L6"/>
    <mergeCell ref="M5:M6"/>
    <mergeCell ref="A5:A6"/>
    <mergeCell ref="B5:B6"/>
    <mergeCell ref="C5:C6"/>
    <mergeCell ref="D5:D6"/>
    <mergeCell ref="E5:E6"/>
    <mergeCell ref="F5:F6"/>
    <mergeCell ref="A2:I2"/>
    <mergeCell ref="K2:S2"/>
    <mergeCell ref="U2:W2"/>
    <mergeCell ref="A3:I3"/>
    <mergeCell ref="K3:S3"/>
    <mergeCell ref="U3:W3"/>
  </mergeCells>
  <pageMargins left="0.55118110236220474" right="0.23622047244094491" top="0.23622047244094491" bottom="0.27559055118110237" header="0.15748031496062992" footer="0.31496062992125984"/>
  <pageSetup paperSize="9" scale="75" orientation="portrait" r:id="rId1"/>
  <colBreaks count="1" manualBreakCount="1">
    <brk id="9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Анализ тех экон показ1пг23 </vt:lpstr>
      <vt:lpstr>'Анализ тех экон показ1пг23 '!Заголовки_для_печати</vt:lpstr>
      <vt:lpstr>'Анализ тех экон показ1пг23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2023-07-15T04:57:46Z</dcterms:created>
  <dcterms:modified xsi:type="dcterms:W3CDTF">2023-07-15T04:58:27Z</dcterms:modified>
</cp:coreProperties>
</file>