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3365"/>
  </bookViews>
  <sheets>
    <sheet name="Интеграл коэф 12 мес 22" sheetId="3" r:id="rId1"/>
    <sheet name="КПЭ доп 12 мес 22 " sheetId="2" r:id="rId2"/>
    <sheet name="КПЭ осн 12 мес 22" sheetId="1" r:id="rId3"/>
  </sheets>
  <externalReferences>
    <externalReference r:id="rId4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0">#REF!</definedName>
    <definedName name="баланс" localSheetId="1">#REF!</definedName>
    <definedName name="баланс">#REF!</definedName>
    <definedName name="сирье" localSheetId="0">#REF!</definedName>
    <definedName name="сирье" localSheetId="1">#REF!</definedName>
    <definedName name="сирье">#REF!</definedName>
    <definedName name="Сырье" localSheetId="0">#REF!</definedName>
    <definedName name="Сырье" localSheetId="1">#REF!</definedName>
    <definedName name="Сырье">#REF!</definedName>
    <definedName name="ыодлпфврж" localSheetId="0">#REF!</definedName>
    <definedName name="ыодлпфврж" localSheetId="1">#REF!</definedName>
    <definedName name="ыодлпфврж">#REF!</definedName>
  </definedNames>
  <calcPr calcId="145621"/>
</workbook>
</file>

<file path=xl/calcChain.xml><?xml version="1.0" encoding="utf-8"?>
<calcChain xmlns="http://schemas.openxmlformats.org/spreadsheetml/2006/main">
  <c r="B7" i="3" l="1"/>
  <c r="B6" i="3"/>
  <c r="B5" i="3"/>
  <c r="X108" i="2"/>
  <c r="Y106" i="2"/>
  <c r="Y107" i="2" s="1"/>
  <c r="AA105" i="2"/>
  <c r="Z105" i="2"/>
  <c r="Y105" i="2"/>
  <c r="AA104" i="2"/>
  <c r="AA106" i="2" s="1"/>
  <c r="AA107" i="2" s="1"/>
  <c r="Y104" i="2"/>
  <c r="Z104" i="2" s="1"/>
  <c r="Z106" i="2" s="1"/>
  <c r="Z107" i="2" s="1"/>
  <c r="V104" i="2"/>
  <c r="H103" i="2"/>
  <c r="AA99" i="2"/>
  <c r="Z99" i="2"/>
  <c r="Y99" i="2"/>
  <c r="V99" i="2"/>
  <c r="D87" i="2"/>
  <c r="C87" i="2"/>
  <c r="I86" i="2"/>
  <c r="E86" i="2"/>
  <c r="I85" i="2"/>
  <c r="E85" i="2"/>
  <c r="P84" i="2"/>
  <c r="T84" i="2" s="1"/>
  <c r="O84" i="2"/>
  <c r="S84" i="2" s="1"/>
  <c r="N84" i="2"/>
  <c r="R84" i="2" s="1"/>
  <c r="I84" i="2"/>
  <c r="E84" i="2"/>
  <c r="M84" i="2" s="1"/>
  <c r="Q84" i="2" s="1"/>
  <c r="I82" i="2"/>
  <c r="E82" i="2"/>
  <c r="P81" i="2"/>
  <c r="T81" i="2" s="1"/>
  <c r="O81" i="2"/>
  <c r="S81" i="2" s="1"/>
  <c r="N81" i="2"/>
  <c r="R81" i="2" s="1"/>
  <c r="I81" i="2"/>
  <c r="E81" i="2"/>
  <c r="M81" i="2" s="1"/>
  <c r="Q81" i="2" s="1"/>
  <c r="I79" i="2"/>
  <c r="E79" i="2"/>
  <c r="I78" i="2"/>
  <c r="E78" i="2"/>
  <c r="P77" i="2"/>
  <c r="T77" i="2" s="1"/>
  <c r="O77" i="2"/>
  <c r="S77" i="2" s="1"/>
  <c r="N77" i="2"/>
  <c r="R77" i="2" s="1"/>
  <c r="M77" i="2"/>
  <c r="Q77" i="2" s="1"/>
  <c r="I77" i="2"/>
  <c r="E77" i="2"/>
  <c r="V75" i="2"/>
  <c r="W75" i="2" s="1"/>
  <c r="I75" i="2"/>
  <c r="E75" i="2"/>
  <c r="I74" i="2"/>
  <c r="E74" i="2"/>
  <c r="P73" i="2"/>
  <c r="T73" i="2" s="1"/>
  <c r="O73" i="2"/>
  <c r="S73" i="2" s="1"/>
  <c r="N73" i="2"/>
  <c r="R73" i="2" s="1"/>
  <c r="M73" i="2"/>
  <c r="Q73" i="2" s="1"/>
  <c r="I73" i="2"/>
  <c r="E73" i="2"/>
  <c r="E71" i="2"/>
  <c r="E70" i="2"/>
  <c r="P69" i="2"/>
  <c r="T69" i="2" s="1"/>
  <c r="O69" i="2"/>
  <c r="S69" i="2" s="1"/>
  <c r="N69" i="2"/>
  <c r="R69" i="2" s="1"/>
  <c r="M69" i="2"/>
  <c r="Q69" i="2" s="1"/>
  <c r="I69" i="2"/>
  <c r="E69" i="2"/>
  <c r="I67" i="2"/>
  <c r="E67" i="2"/>
  <c r="I66" i="2"/>
  <c r="E66" i="2"/>
  <c r="P65" i="2"/>
  <c r="T65" i="2" s="1"/>
  <c r="O65" i="2"/>
  <c r="S65" i="2" s="1"/>
  <c r="N65" i="2"/>
  <c r="R65" i="2" s="1"/>
  <c r="I65" i="2"/>
  <c r="M65" i="2" s="1"/>
  <c r="Q65" i="2" s="1"/>
  <c r="E65" i="2"/>
  <c r="I63" i="2"/>
  <c r="E63" i="2"/>
  <c r="I62" i="2"/>
  <c r="E62" i="2"/>
  <c r="P61" i="2"/>
  <c r="T61" i="2" s="1"/>
  <c r="O61" i="2"/>
  <c r="S61" i="2" s="1"/>
  <c r="N61" i="2"/>
  <c r="R61" i="2" s="1"/>
  <c r="M61" i="2"/>
  <c r="Q61" i="2" s="1"/>
  <c r="I61" i="2"/>
  <c r="E61" i="2"/>
  <c r="I59" i="2"/>
  <c r="E59" i="2"/>
  <c r="I58" i="2"/>
  <c r="E58" i="2"/>
  <c r="I57" i="2"/>
  <c r="E57" i="2"/>
  <c r="P56" i="2"/>
  <c r="T56" i="2" s="1"/>
  <c r="O56" i="2"/>
  <c r="S56" i="2" s="1"/>
  <c r="N56" i="2"/>
  <c r="R56" i="2" s="1"/>
  <c r="M56" i="2"/>
  <c r="Q56" i="2" s="1"/>
  <c r="I56" i="2"/>
  <c r="E56" i="2"/>
  <c r="I54" i="2"/>
  <c r="E54" i="2"/>
  <c r="I53" i="2"/>
  <c r="E53" i="2"/>
  <c r="I52" i="2"/>
  <c r="E52" i="2"/>
  <c r="P51" i="2"/>
  <c r="T51" i="2" s="1"/>
  <c r="O51" i="2"/>
  <c r="S51" i="2" s="1"/>
  <c r="N51" i="2"/>
  <c r="R51" i="2" s="1"/>
  <c r="M51" i="2"/>
  <c r="Q51" i="2" s="1"/>
  <c r="I51" i="2"/>
  <c r="E51" i="2"/>
  <c r="I49" i="2"/>
  <c r="E49" i="2"/>
  <c r="I48" i="2"/>
  <c r="E48" i="2"/>
  <c r="P47" i="2"/>
  <c r="T47" i="2" s="1"/>
  <c r="O47" i="2"/>
  <c r="S47" i="2" s="1"/>
  <c r="N47" i="2"/>
  <c r="R47" i="2" s="1"/>
  <c r="I47" i="2"/>
  <c r="M47" i="2" s="1"/>
  <c r="Q47" i="2" s="1"/>
  <c r="E47" i="2"/>
  <c r="I45" i="2"/>
  <c r="E45" i="2"/>
  <c r="I44" i="2"/>
  <c r="E44" i="2"/>
  <c r="P43" i="2"/>
  <c r="T43" i="2" s="1"/>
  <c r="O43" i="2"/>
  <c r="S43" i="2" s="1"/>
  <c r="N43" i="2"/>
  <c r="R43" i="2" s="1"/>
  <c r="M43" i="2"/>
  <c r="Q43" i="2" s="1"/>
  <c r="I43" i="2"/>
  <c r="E43" i="2"/>
  <c r="I41" i="2"/>
  <c r="E41" i="2"/>
  <c r="I40" i="2"/>
  <c r="E40" i="2"/>
  <c r="P39" i="2"/>
  <c r="T39" i="2" s="1"/>
  <c r="O39" i="2"/>
  <c r="S39" i="2" s="1"/>
  <c r="N39" i="2"/>
  <c r="R39" i="2" s="1"/>
  <c r="I39" i="2"/>
  <c r="M39" i="2" s="1"/>
  <c r="Q39" i="2" s="1"/>
  <c r="E39" i="2"/>
  <c r="I37" i="2"/>
  <c r="E37" i="2"/>
  <c r="I36" i="2"/>
  <c r="E36" i="2"/>
  <c r="I35" i="2"/>
  <c r="E35" i="2"/>
  <c r="I34" i="2"/>
  <c r="E34" i="2"/>
  <c r="I33" i="2"/>
  <c r="E33" i="2"/>
  <c r="I32" i="2"/>
  <c r="E32" i="2"/>
  <c r="I31" i="2"/>
  <c r="E31" i="2"/>
  <c r="P29" i="2"/>
  <c r="T29" i="2" s="1"/>
  <c r="O29" i="2"/>
  <c r="S29" i="2" s="1"/>
  <c r="N29" i="2"/>
  <c r="R29" i="2" s="1"/>
  <c r="I29" i="2"/>
  <c r="E29" i="2"/>
  <c r="M29" i="2" s="1"/>
  <c r="Q29" i="2" s="1"/>
  <c r="H28" i="2"/>
  <c r="G28" i="2"/>
  <c r="F28" i="2"/>
  <c r="E28" i="2"/>
  <c r="I27" i="2"/>
  <c r="E27" i="2"/>
  <c r="I26" i="2"/>
  <c r="E26" i="2"/>
  <c r="I25" i="2"/>
  <c r="I28" i="2" s="1"/>
  <c r="E25" i="2"/>
  <c r="P24" i="2"/>
  <c r="T24" i="2" s="1"/>
  <c r="O24" i="2"/>
  <c r="S24" i="2" s="1"/>
  <c r="N24" i="2"/>
  <c r="R24" i="2" s="1"/>
  <c r="I24" i="2"/>
  <c r="M24" i="2" s="1"/>
  <c r="Q24" i="2" s="1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P14" i="2"/>
  <c r="T14" i="2" s="1"/>
  <c r="T88" i="2" s="1"/>
  <c r="O14" i="2"/>
  <c r="S14" i="2" s="1"/>
  <c r="S88" i="2" s="1"/>
  <c r="N14" i="2"/>
  <c r="R14" i="2" s="1"/>
  <c r="R88" i="2" s="1"/>
  <c r="I14" i="2"/>
  <c r="M14" i="2" s="1"/>
  <c r="Q14" i="2" s="1"/>
  <c r="E14" i="2"/>
  <c r="G57" i="1"/>
  <c r="E44" i="1"/>
  <c r="D44" i="1"/>
  <c r="E43" i="1"/>
  <c r="D43" i="1"/>
  <c r="E42" i="1"/>
  <c r="D42" i="1"/>
  <c r="F40" i="1"/>
  <c r="G40" i="1" s="1"/>
  <c r="E40" i="1"/>
  <c r="D40" i="1"/>
  <c r="C40" i="1"/>
  <c r="E39" i="1"/>
  <c r="F39" i="1" s="1"/>
  <c r="G39" i="1" s="1"/>
  <c r="D39" i="1"/>
  <c r="C39" i="1"/>
  <c r="E38" i="1"/>
  <c r="D38" i="1"/>
  <c r="E37" i="1"/>
  <c r="D37" i="1"/>
  <c r="E36" i="1"/>
  <c r="D36" i="1"/>
  <c r="F35" i="1"/>
  <c r="G35" i="1" s="1"/>
  <c r="E35" i="1"/>
  <c r="D35" i="1"/>
  <c r="C35" i="1"/>
  <c r="E33" i="1"/>
  <c r="D33" i="1"/>
  <c r="E32" i="1"/>
  <c r="D32" i="1"/>
  <c r="E31" i="1"/>
  <c r="D31" i="1"/>
  <c r="E30" i="1"/>
  <c r="F30" i="1" s="1"/>
  <c r="G30" i="1" s="1"/>
  <c r="D30" i="1"/>
  <c r="C30" i="1"/>
  <c r="E29" i="1"/>
  <c r="D29" i="1"/>
  <c r="E28" i="1"/>
  <c r="D28" i="1"/>
  <c r="E27" i="1"/>
  <c r="D27" i="1"/>
  <c r="E26" i="1"/>
  <c r="D26" i="1"/>
  <c r="E25" i="1"/>
  <c r="D25" i="1"/>
  <c r="E24" i="1"/>
  <c r="F24" i="1" s="1"/>
  <c r="G24" i="1" s="1"/>
  <c r="D24" i="1"/>
  <c r="C24" i="1"/>
  <c r="E22" i="1"/>
  <c r="D22" i="1"/>
  <c r="E21" i="1"/>
  <c r="D21" i="1"/>
  <c r="E20" i="1"/>
  <c r="F20" i="1" s="1"/>
  <c r="G20" i="1" s="1"/>
  <c r="D20" i="1"/>
  <c r="C20" i="1"/>
  <c r="E19" i="1"/>
  <c r="E17" i="1" s="1"/>
  <c r="F17" i="1" s="1"/>
  <c r="G17" i="1" s="1"/>
  <c r="D19" i="1"/>
  <c r="D17" i="1" s="1"/>
  <c r="E18" i="1"/>
  <c r="D18" i="1"/>
  <c r="C17" i="1"/>
  <c r="E15" i="1"/>
  <c r="F15" i="1" s="1"/>
  <c r="G15" i="1" s="1"/>
  <c r="D15" i="1"/>
  <c r="C15" i="1"/>
  <c r="C45" i="1" s="1"/>
  <c r="E14" i="1"/>
  <c r="F14" i="1" s="1"/>
  <c r="G14" i="1" s="1"/>
  <c r="G45" i="1" s="1"/>
  <c r="D14" i="1"/>
  <c r="C14" i="1"/>
  <c r="Q88" i="2" l="1"/>
</calcChain>
</file>

<file path=xl/sharedStrings.xml><?xml version="1.0" encoding="utf-8"?>
<sst xmlns="http://schemas.openxmlformats.org/spreadsheetml/2006/main" count="259" uniqueCount="180">
  <si>
    <t xml:space="preserve">               " Одобрен "</t>
  </si>
  <si>
    <t>"Утверждаю"</t>
  </si>
  <si>
    <t xml:space="preserve"> Наблюдательным Советом</t>
  </si>
  <si>
    <t>Председатель правления</t>
  </si>
  <si>
    <t>Председатель Наблюдательного Совета</t>
  </si>
  <si>
    <t xml:space="preserve"> АО "Biokimyo"</t>
  </si>
  <si>
    <t>________________Р.А.Аликулов</t>
  </si>
  <si>
    <t>"_____"______________2023 г</t>
  </si>
  <si>
    <t>ПЕРЕЧЕНЬ</t>
  </si>
  <si>
    <t xml:space="preserve">                                                                                                   основных ключевых показателей эффективности по  АО "Biokimyo" за 12 месяцев 2022год                                                                                               </t>
  </si>
  <si>
    <t>№</t>
  </si>
  <si>
    <t>Показатель</t>
  </si>
  <si>
    <t>Удельный вес на 2022г</t>
  </si>
  <si>
    <t>12 месяцев 2022г</t>
  </si>
  <si>
    <t>Прогноз</t>
  </si>
  <si>
    <t>Факт</t>
  </si>
  <si>
    <t>% выполнения</t>
  </si>
  <si>
    <t>КПЭ F=E*B/100</t>
  </si>
  <si>
    <t>В</t>
  </si>
  <si>
    <t>С</t>
  </si>
  <si>
    <t>D</t>
  </si>
  <si>
    <t>Е</t>
  </si>
  <si>
    <t>I</t>
  </si>
  <si>
    <t>Выполнение прогноза чистой выручки от реализации</t>
  </si>
  <si>
    <t>D/С*100</t>
  </si>
  <si>
    <t>II</t>
  </si>
  <si>
    <t xml:space="preserve">Выполнение прогноза чистой прибыли </t>
  </si>
  <si>
    <t>III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</si>
  <si>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</si>
  <si>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</si>
  <si>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</si>
  <si>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где                                     А1-стоимость активов на начало периода(гр3 стр 400 формы№1                                " Бухгалтерский баланс";                                    А2 - стоимость активов на конец периода(гр4 стр 400 формы№1                            " Бухгалтерский баланс";                    </t>
  </si>
  <si>
    <t>IV</t>
  </si>
  <si>
    <t xml:space="preserve">Снижение себестоимости продукции (в процентах к установленному заданию) З=СП/ТПх100       </t>
  </si>
  <si>
    <t>C/D*100</t>
  </si>
  <si>
    <t xml:space="preserve"> Сп- сумма полной себестоимости товарной продукции,   по ф№2 стр 020                                        </t>
  </si>
  <si>
    <t xml:space="preserve">        Тп- сумма товарной продукции в действующих ценах по ф№2 стр 010</t>
  </si>
  <si>
    <t>V</t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</si>
  <si>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</si>
  <si>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</si>
  <si>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t>D/С*101</t>
  </si>
  <si>
    <r>
      <rPr>
        <b/>
        <sz val="10"/>
        <rFont val="Times New Roman"/>
        <family val="1"/>
        <charset val="204"/>
      </rPr>
      <t xml:space="preserve">Qфакт </t>
    </r>
    <r>
      <rPr>
        <sz val="10"/>
        <rFont val="Times New Roman"/>
        <family val="1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</si>
  <si>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Times New Roman"/>
        <family val="1"/>
        <charset val="204"/>
      </rPr>
      <t>Qпроект</t>
    </r>
    <r>
      <rPr>
        <sz val="10"/>
        <rFont val="Times New Roman"/>
        <family val="1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</si>
  <si>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Times New Roman"/>
        <family val="1"/>
        <charset val="204"/>
      </rPr>
      <t>Qаренд</t>
    </r>
    <r>
      <rPr>
        <sz val="10"/>
        <rFont val="Times New Roman"/>
        <family val="1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</si>
  <si>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Times New Roman"/>
        <family val="1"/>
        <charset val="204"/>
      </rPr>
      <t xml:space="preserve">Qконсерв </t>
    </r>
    <r>
      <rPr>
        <sz val="10"/>
        <rFont val="Times New Roman"/>
        <family val="1"/>
        <charset val="204"/>
      </rPr>
      <t>- объёмы продукции (сопоставимые ), приходящиеся на законсервированные мощности</t>
    </r>
  </si>
  <si>
    <t>VI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</si>
  <si>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</si>
  <si>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</si>
  <si>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</si>
  <si>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2. П2 - обязательства , раздел II пассива баланса , стр 770</t>
  </si>
  <si>
    <t>3.До - долгосрочные обязательства стр 490  Бухгалтерского баланса</t>
  </si>
  <si>
    <t>VII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</si>
  <si>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</si>
  <si>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</si>
  <si>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</si>
  <si>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3. До - долгосрочные обязательства стр 490 бухгалтерского баланса</t>
  </si>
  <si>
    <t>VIII</t>
  </si>
  <si>
    <t>Расчет дивидентов</t>
  </si>
  <si>
    <t>IX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</si>
  <si>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</si>
  <si>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</si>
  <si>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</si>
  <si>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</si>
  <si>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</si>
  <si>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 xml:space="preserve">Главный бухгалтер </t>
  </si>
  <si>
    <t xml:space="preserve">              М.Ю.Каратаева</t>
  </si>
  <si>
    <t>Начальник  ОСПРБ</t>
  </si>
  <si>
    <t xml:space="preserve">              З.Л.Ряховская</t>
  </si>
  <si>
    <t>гр3</t>
  </si>
  <si>
    <t>гр4</t>
  </si>
  <si>
    <t>на нач года</t>
  </si>
  <si>
    <t>12мес</t>
  </si>
  <si>
    <t>стр 390</t>
  </si>
  <si>
    <t>стр 400</t>
  </si>
  <si>
    <t>стр 480</t>
  </si>
  <si>
    <t>стр 490</t>
  </si>
  <si>
    <t>стр 770</t>
  </si>
  <si>
    <t>И.о.председателя правления</t>
  </si>
  <si>
    <t>__________________Р.А.Аликулов</t>
  </si>
  <si>
    <t xml:space="preserve">  </t>
  </si>
  <si>
    <t>"_____"______________2021 г</t>
  </si>
  <si>
    <t xml:space="preserve">                                                                                               дополнительных ключевых показателей эффективности по  АО "Biokimyo"за 9 месяцев 2022год                                                                                               </t>
  </si>
  <si>
    <t>Удельный вес</t>
  </si>
  <si>
    <t>1 полугодие 2021г</t>
  </si>
  <si>
    <t>9 месяцев 2021г</t>
  </si>
  <si>
    <t>2021год</t>
  </si>
  <si>
    <t xml:space="preserve">Прибыль до вычета процентов , налогов (EBIT-Earnigs Before Interest, Taxes) 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</si>
  <si>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</si>
  <si>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</si>
  <si>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</si>
  <si>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</si>
  <si>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</si>
  <si>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</si>
  <si>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</si>
  <si>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</si>
  <si>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 xml:space="preserve">Прибыль до вычета процентов , налогов и амортизация (EBITDA-Earnigs Before Interest, Taxes,  Depreciation&amp; Amortization) </t>
  </si>
  <si>
    <t>1. EBIT</t>
  </si>
  <si>
    <t>2 Амортизационные отчисления по материальным и нематериальным активам +</t>
  </si>
  <si>
    <t>3.Переоценка активов</t>
  </si>
  <si>
    <t>EBITDA =(I+2+3)</t>
  </si>
  <si>
    <t xml:space="preserve">Соотношение затрат и доходов (CIR) </t>
  </si>
  <si>
    <t>(Операционные расходы/Выручка)</t>
  </si>
  <si>
    <t xml:space="preserve">  Операциоонные расходы(1+2) :</t>
  </si>
  <si>
    <t>1 Себестоимость продаж+</t>
  </si>
  <si>
    <t xml:space="preserve">2 Расходы периода + </t>
  </si>
  <si>
    <t>в т.ч.Расходы по реализации</t>
  </si>
  <si>
    <t xml:space="preserve">Административные расходы </t>
  </si>
  <si>
    <t>Прочие операционные расходы</t>
  </si>
  <si>
    <t>3.Выручка</t>
  </si>
  <si>
    <t>Рентабельность привлеченного капитала (ROCE)</t>
  </si>
  <si>
    <t>(Чистая прибыль / Привлеченный капитал на начало и конец периода)</t>
  </si>
  <si>
    <t>1 Чистая прибыль</t>
  </si>
  <si>
    <t>2 Привлеченный капитал на начало и конец периода</t>
  </si>
  <si>
    <t>Рентабельность акционерного капитала (ROE)</t>
  </si>
  <si>
    <t xml:space="preserve">(Чистая прибыль/Cреднегодовой акционерный капитал </t>
  </si>
  <si>
    <t xml:space="preserve">2 Cреднегодовой акционерный капитал </t>
  </si>
  <si>
    <t xml:space="preserve">Коэффициент абсолютной ликвидности </t>
  </si>
  <si>
    <r>
      <t xml:space="preserve">(Рекомендуемая нижняя граница этого показателя -0,2, т.е. выполняется условие                             Кал больше 0,2)                                               </t>
    </r>
    <r>
      <rPr>
        <b/>
        <sz val="10"/>
        <rFont val="Times New Roman"/>
        <family val="1"/>
        <charset val="204"/>
      </rPr>
      <t xml:space="preserve"> Кал = Дс / То</t>
    </r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</si>
  <si>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</si>
  <si>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</si>
  <si>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</si>
  <si>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</si>
  <si>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</si>
  <si>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</si>
  <si>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Times New Roman"/>
        <family val="1"/>
        <charset val="204"/>
      </rPr>
      <t xml:space="preserve">кредиторской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</si>
  <si>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среднее</t>
  </si>
  <si>
    <t>Оборачиваемость дебиторской задолженности в днях</t>
  </si>
  <si>
    <t>Одз дн = Дп / (Вр / Дз ср</t>
  </si>
  <si>
    <t>C/D*101</t>
  </si>
  <si>
    <r>
      <t xml:space="preserve">3.  Дз ср - среднее арифметическое значение </t>
    </r>
    <r>
      <rPr>
        <b/>
        <sz val="10"/>
        <rFont val="Times New Roman"/>
        <family val="1"/>
        <charset val="204"/>
      </rPr>
      <t xml:space="preserve">дебиторской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                                    " Бухгалтерский баланс"</t>
    </r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</si>
  <si>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</si>
  <si>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</si>
  <si>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Times New Roman"/>
        <family val="1"/>
        <charset val="204"/>
      </rPr>
      <t xml:space="preserve">И </t>
    </r>
    <r>
      <rPr>
        <sz val="10"/>
        <rFont val="Times New Roman"/>
        <family val="1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</si>
  <si>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Times New Roman"/>
        <family val="1"/>
        <charset val="204"/>
      </rPr>
      <t xml:space="preserve">первоначальная стоимость основных средств- строка010 формы№1 " Бухгалтерский баланс" </t>
    </r>
  </si>
  <si>
    <t>X</t>
  </si>
  <si>
    <t>Производительность труда</t>
  </si>
  <si>
    <t>Вч= Вр / Чср</t>
  </si>
  <si>
    <r>
      <t xml:space="preserve">1 </t>
    </r>
    <r>
      <rPr>
        <b/>
        <sz val="10"/>
        <rFont val="Times New Roman"/>
        <family val="1"/>
        <charset val="204"/>
      </rPr>
      <t>Вр</t>
    </r>
    <r>
      <rPr>
        <sz val="10"/>
        <rFont val="Times New Roman"/>
        <family val="1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</si>
  <si>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Times New Roman"/>
        <family val="1"/>
        <charset val="204"/>
      </rPr>
      <t>Чср -</t>
    </r>
    <r>
      <rPr>
        <sz val="10"/>
        <rFont val="Times New Roman"/>
        <family val="1"/>
        <charset val="204"/>
      </rPr>
      <t xml:space="preserve"> среднесписочная численность сотрудников организации </t>
    </r>
  </si>
  <si>
    <t>XI</t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</si>
  <si>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</si>
  <si>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</si>
  <si>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Times New Roman"/>
        <family val="1"/>
        <charset val="204"/>
      </rPr>
      <t xml:space="preserve">Ан </t>
    </r>
    <r>
      <rPr>
        <sz val="10"/>
        <rFont val="Times New Roman"/>
        <family val="1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</si>
  <si>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Times New Roman"/>
        <family val="1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</si>
  <si>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XII</t>
  </si>
  <si>
    <t>Фондоотдача</t>
  </si>
  <si>
    <t>Фо= Вр / Фср</t>
  </si>
  <si>
    <r>
      <t xml:space="preserve">2 </t>
    </r>
    <r>
      <rPr>
        <b/>
        <sz val="10"/>
        <rFont val="Times New Roman"/>
        <family val="1"/>
        <charset val="204"/>
      </rPr>
      <t xml:space="preserve">Фср </t>
    </r>
    <r>
      <rPr>
        <sz val="10"/>
        <rFont val="Times New Roman"/>
        <family val="1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</si>
  <si>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XIII</t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</si>
  <si>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</si>
  <si>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</si>
  <si>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</si>
  <si>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</si>
  <si>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>XIV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</si>
  <si>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</si>
  <si>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</si>
  <si>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</si>
  <si>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>XV</t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</si>
  <si>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</si>
  <si>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</si>
  <si>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Times New Roman"/>
        <family val="1"/>
        <charset val="204"/>
      </rPr>
      <t xml:space="preserve">Зз </t>
    </r>
    <r>
      <rPr>
        <sz val="10"/>
        <rFont val="Times New Roman"/>
        <family val="1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</si>
  <si>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Times New Roman"/>
        <family val="1"/>
        <charset val="204"/>
      </rPr>
      <t>Зп</t>
    </r>
    <r>
      <rPr>
        <sz val="10"/>
        <rFont val="Times New Roman"/>
        <family val="1"/>
        <charset val="204"/>
      </rPr>
      <t xml:space="preserve"> - себестоимость произведенной продукции</t>
    </r>
  </si>
  <si>
    <t>Итого</t>
  </si>
  <si>
    <t>гр4- 1кв</t>
  </si>
  <si>
    <t>гр4- 1п/г</t>
  </si>
  <si>
    <t>гр4- 9мес</t>
  </si>
  <si>
    <t>гр4- 12мес</t>
  </si>
  <si>
    <t>стр 410</t>
  </si>
  <si>
    <t>привлечен капитал</t>
  </si>
  <si>
    <t>рентабель ационер капит</t>
  </si>
  <si>
    <t>Интегральный коэффициент эффективности за 12 месяцев 2022 года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</si>
  <si>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</si>
  <si>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</si>
  <si>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</si>
  <si>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</si>
  <si>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</si>
  <si>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>Председатель правления                                     Р.А.Аликулов</t>
  </si>
  <si>
    <t xml:space="preserve">                               АО "Biokimyo" </t>
  </si>
  <si>
    <t xml:space="preserve">                     Главный бухгалтер                                                    М.Ю.Каратаева</t>
  </si>
  <si>
    <t xml:space="preserve">                     Начальник ОСПРБ                                                     З.Л.Ряховская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</si>
</sst>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;[Red]\(#,##0.00\)"/>
    <numFmt numFmtId="166" formatCode="&quot;$&quot;#,##0_);[Red]\(&quot;$&quot;#,##0\)"/>
    <numFmt numFmtId="167" formatCode="&quot;$&quot;#,##0.00_);[Red]\(&quot;$&quot;#,##0.00\)"/>
    <numFmt numFmtId="168" formatCode="_-* #,##0.00[$€-1]_-;\-* #,##0.00[$€-1]_-;_-* &quot;-&quot;??[$€-1]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_ ;[Red]\-#,##0.0\ "/>
    <numFmt numFmtId="172" formatCode="_(* #,##0.00_);_(* \(#,##0.00\);_(* &quot;-&quot;??_);_(@_)"/>
    <numFmt numFmtId="173" formatCode="#,##0__;[Red]\-#,##0__;"/>
    <numFmt numFmtId="174" formatCode="#,##0.000"/>
  </numFmts>
  <fonts count="5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2" applyNumberFormat="0" applyAlignment="0" applyProtection="0"/>
    <xf numFmtId="0" fontId="16" fillId="22" borderId="3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2" applyNumberFormat="0" applyAlignment="0" applyProtection="0"/>
    <xf numFmtId="0" fontId="24" fillId="0" borderId="7" applyNumberFormat="0" applyFill="0" applyAlignment="0" applyProtection="0"/>
    <xf numFmtId="0" fontId="25" fillId="23" borderId="0" applyNumberFormat="0" applyBorder="0" applyAlignment="0" applyProtection="0"/>
    <xf numFmtId="0" fontId="26" fillId="0" borderId="0"/>
    <xf numFmtId="0" fontId="2" fillId="24" borderId="8" applyNumberFormat="0" applyFont="0" applyAlignment="0" applyProtection="0"/>
    <xf numFmtId="0" fontId="27" fillId="21" borderId="9" applyNumberFormat="0" applyAlignment="0" applyProtection="0"/>
    <xf numFmtId="9" fontId="17" fillId="0" borderId="0" applyFont="0" applyFill="0" applyProtection="0">
      <alignment horizontal="center"/>
    </xf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7" fillId="0" borderId="0"/>
    <xf numFmtId="0" fontId="31" fillId="8" borderId="2" applyNumberFormat="0" applyAlignment="0" applyProtection="0"/>
    <xf numFmtId="0" fontId="32" fillId="21" borderId="9" applyNumberFormat="0" applyAlignment="0" applyProtection="0"/>
    <xf numFmtId="0" fontId="33" fillId="21" borderId="2" applyNumberFormat="0" applyAlignment="0" applyProtection="0"/>
    <xf numFmtId="169" fontId="11" fillId="0" borderId="0" applyFon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22" borderId="3" applyNumberFormat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41" fillId="0" borderId="0"/>
    <xf numFmtId="0" fontId="2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1" fillId="0" borderId="0"/>
    <xf numFmtId="0" fontId="26" fillId="0" borderId="0" applyNumberFormat="0" applyFont="0" applyFill="0" applyBorder="0" applyAlignment="0" applyProtection="0">
      <alignment vertical="top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26" fillId="24" borderId="8" applyNumberFormat="0" applyFon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7" applyNumberFormat="0" applyFill="0" applyAlignment="0" applyProtection="0"/>
    <xf numFmtId="0" fontId="46" fillId="0" borderId="0" applyNumberForma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7" fillId="5" borderId="0" applyNumberFormat="0" applyBorder="0" applyAlignment="0" applyProtection="0"/>
    <xf numFmtId="0" fontId="48" fillId="0" borderId="0"/>
    <xf numFmtId="0" fontId="49" fillId="0" borderId="0"/>
  </cellStyleXfs>
  <cellXfs count="121">
    <xf numFmtId="0" fontId="0" fillId="0" borderId="0" xfId="0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/>
    <xf numFmtId="4" fontId="6" fillId="0" borderId="0" xfId="0" applyNumberFormat="1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0" xfId="0" applyBorder="1"/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164" fontId="8" fillId="2" borderId="1" xfId="0" applyNumberFormat="1" applyFont="1" applyFill="1" applyBorder="1" applyAlignment="1"/>
    <xf numFmtId="4" fontId="8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/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top" wrapText="1"/>
    </xf>
    <xf numFmtId="4" fontId="4" fillId="2" borderId="0" xfId="0" applyNumberFormat="1" applyFont="1" applyFill="1"/>
    <xf numFmtId="4" fontId="7" fillId="0" borderId="0" xfId="0" applyNumberFormat="1" applyFont="1" applyFill="1"/>
    <xf numFmtId="4" fontId="6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/>
    <xf numFmtId="4" fontId="3" fillId="0" borderId="0" xfId="0" applyNumberFormat="1" applyFont="1" applyFill="1" applyBorder="1" applyAlignment="1">
      <alignment horizontal="left" wrapText="1"/>
    </xf>
    <xf numFmtId="4" fontId="3" fillId="2" borderId="0" xfId="0" applyNumberFormat="1" applyFont="1" applyFill="1"/>
    <xf numFmtId="4" fontId="5" fillId="0" borderId="0" xfId="0" applyNumberFormat="1" applyFont="1" applyFill="1" applyAlignment="1">
      <alignment horizontal="center" vertical="center"/>
    </xf>
    <xf numFmtId="4" fontId="5" fillId="2" borderId="0" xfId="0" applyNumberFormat="1" applyFont="1" applyFill="1"/>
    <xf numFmtId="0" fontId="0" fillId="2" borderId="0" xfId="0" applyFill="1"/>
    <xf numFmtId="3" fontId="0" fillId="2" borderId="0" xfId="0" applyNumberFormat="1" applyFill="1"/>
    <xf numFmtId="3" fontId="9" fillId="2" borderId="0" xfId="0" applyNumberFormat="1" applyFont="1" applyFill="1"/>
    <xf numFmtId="3" fontId="0" fillId="0" borderId="0" xfId="0" applyNumberFormat="1"/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" fontId="8" fillId="0" borderId="1" xfId="0" applyNumberFormat="1" applyFont="1" applyFill="1" applyBorder="1" applyAlignment="1"/>
    <xf numFmtId="0" fontId="0" fillId="0" borderId="0" xfId="0" applyAlignment="1">
      <alignment horizontal="center"/>
    </xf>
    <xf numFmtId="0" fontId="0" fillId="2" borderId="11" xfId="0" applyFill="1" applyBorder="1"/>
    <xf numFmtId="4" fontId="4" fillId="2" borderId="1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/>
    <xf numFmtId="3" fontId="4" fillId="2" borderId="1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3" fontId="8" fillId="2" borderId="1" xfId="0" applyNumberFormat="1" applyFont="1" applyFill="1" applyBorder="1"/>
    <xf numFmtId="4" fontId="8" fillId="2" borderId="1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/>
    </xf>
    <xf numFmtId="174" fontId="8" fillId="2" borderId="1" xfId="0" applyNumberFormat="1" applyFont="1" applyFill="1" applyBorder="1" applyAlignment="1">
      <alignment horizontal="center" vertical="center"/>
    </xf>
    <xf numFmtId="17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50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 wrapText="1"/>
    </xf>
    <xf numFmtId="3" fontId="5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4" fontId="4" fillId="0" borderId="1" xfId="0" applyNumberFormat="1" applyFont="1" applyFill="1" applyBorder="1"/>
    <xf numFmtId="4" fontId="51" fillId="2" borderId="1" xfId="0" applyNumberFormat="1" applyFont="1" applyFill="1" applyBorder="1" applyAlignment="1">
      <alignment horizontal="center" vertical="center"/>
    </xf>
    <xf numFmtId="4" fontId="51" fillId="2" borderId="1" xfId="0" applyNumberFormat="1" applyFont="1" applyFill="1" applyBorder="1"/>
    <xf numFmtId="4" fontId="6" fillId="0" borderId="0" xfId="0" applyNumberFormat="1" applyFont="1" applyFill="1"/>
    <xf numFmtId="4" fontId="3" fillId="0" borderId="0" xfId="0" applyNumberFormat="1" applyFont="1" applyFill="1" applyBorder="1" applyAlignment="1">
      <alignment horizontal="left" wrapText="1"/>
    </xf>
    <xf numFmtId="164" fontId="0" fillId="0" borderId="0" xfId="0" applyNumberFormat="1"/>
    <xf numFmtId="164" fontId="0" fillId="25" borderId="0" xfId="0" applyNumberFormat="1" applyFill="1"/>
    <xf numFmtId="0" fontId="51" fillId="0" borderId="0" xfId="0" applyFont="1"/>
    <xf numFmtId="164" fontId="51" fillId="0" borderId="0" xfId="0" applyNumberFormat="1" applyFont="1"/>
    <xf numFmtId="3" fontId="51" fillId="25" borderId="0" xfId="0" applyNumberFormat="1" applyFont="1" applyFill="1"/>
    <xf numFmtId="0" fontId="0" fillId="25" borderId="0" xfId="0" applyFill="1"/>
    <xf numFmtId="1" fontId="51" fillId="0" borderId="0" xfId="0" applyNumberFormat="1" applyFont="1"/>
    <xf numFmtId="0" fontId="52" fillId="0" borderId="0" xfId="0" applyFont="1" applyAlignment="1">
      <alignment horizontal="center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2" fontId="53" fillId="0" borderId="16" xfId="0" applyNumberFormat="1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 wrapText="1"/>
    </xf>
    <xf numFmtId="2" fontId="53" fillId="0" borderId="18" xfId="0" applyNumberFormat="1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2" fontId="52" fillId="0" borderId="20" xfId="0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/>
    </xf>
  </cellXfs>
  <cellStyles count="1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0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Плохой 2" xfId="134"/>
    <cellStyle name="Пояснение 2" xfId="135"/>
    <cellStyle name="Примечание 2" xfId="136"/>
    <cellStyle name="Процентный 2" xfId="137"/>
    <cellStyle name="Процентный 3" xfId="138"/>
    <cellStyle name="Процентный 3 2" xfId="139"/>
    <cellStyle name="Процентный 4" xfId="140"/>
    <cellStyle name="Процентный 5" xfId="141"/>
    <cellStyle name="Связанная ячейка 2" xfId="142"/>
    <cellStyle name="Текст предупреждения 2" xfId="143"/>
    <cellStyle name="Финансовый 2" xfId="144"/>
    <cellStyle name="Финансовый 2 2" xfId="145"/>
    <cellStyle name="Финансовый 2 2 2" xfId="146"/>
    <cellStyle name="Финансовый 2 2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6" xfId="155"/>
    <cellStyle name="Финансовый 7" xfId="156"/>
    <cellStyle name="Финансовый 8" xfId="157"/>
    <cellStyle name="Хороший 2" xfId="158"/>
    <cellStyle name="표준_BACK-UP" xfId="159"/>
    <cellStyle name="常规_PK_CNcntr(Bolt-11)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\&#1041;&#1048;&#1047;&#1053;&#1045;&#1057;-&#1055;&#1051;&#1040;&#1053;%20&#1041;&#1048;&#1054;&#1050;&#1048;&#1052;&#1025;%202022&#1075;-&#1085;&#1086;&#1103;&#1073;&#1088;&#1100;\&#1041;&#1048;&#1047;&#1053;&#1045;&#1057;-&#1055;&#1051;&#1040;&#1053;%20&#1041;&#1048;&#1054;&#1050;&#1048;&#1052;&#1025;%202022&#1075;\&#1041;&#1080;&#1079;&#1085;&#1077;&#1089;-&#1087;&#1083;&#1072;&#1085;%20&#1085;&#1072;%202022%20&#1075;&#1086;&#1076;_&#1085;&#1086;&#1103;&#1073;&#1088;&#1100;-&#1087;&#1083;&#1072;&#1085;\&#1050;&#1055;&#1069;%20&#1092;&#1072;&#1082;&#1090;%20&#1079;&#1072;%202022&#1075;&#1041;&#1048;&#1054;&#1050;&#1048;&#1052;&#1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Э основ"/>
      <sheetName val="КПЭ допол"/>
      <sheetName val="КПЭ осн 1кв 22г"/>
      <sheetName val="КПЭ доп 1кв 22"/>
      <sheetName val="Интеграл коэф 1кв 22"/>
      <sheetName val="КПЭ осн 1пг22г"/>
      <sheetName val="КПЭ доп 1пг22"/>
      <sheetName val="Интеграл коэф 1пг 22 "/>
      <sheetName val="КПЭ осн 9 месг22г"/>
      <sheetName val="КПЭ доп 9 мес 22"/>
      <sheetName val="Интеграл коэф 9 мес 22"/>
      <sheetName val="КПЭ осн 12 мес 22"/>
      <sheetName val="КПЭ доп 12 мес 22 "/>
      <sheetName val="Интеграл коэф 12 мес 22"/>
    </sheetNames>
    <sheetDataSet>
      <sheetData sheetId="0">
        <row r="14">
          <cell r="C14">
            <v>20</v>
          </cell>
          <cell r="H14">
            <v>228946719</v>
          </cell>
          <cell r="L14">
            <v>277442681</v>
          </cell>
        </row>
        <row r="15">
          <cell r="C15">
            <v>20</v>
          </cell>
          <cell r="H15">
            <v>22924200</v>
          </cell>
          <cell r="L15">
            <v>28711778</v>
          </cell>
        </row>
        <row r="17">
          <cell r="C17">
            <v>5</v>
          </cell>
        </row>
        <row r="18">
          <cell r="H18">
            <v>25642537</v>
          </cell>
          <cell r="L18">
            <v>28711778</v>
          </cell>
        </row>
        <row r="19">
          <cell r="H19">
            <v>68670046.5</v>
          </cell>
        </row>
        <row r="20">
          <cell r="C20">
            <v>10</v>
          </cell>
          <cell r="H20">
            <v>0.89030699806487723</v>
          </cell>
          <cell r="L20">
            <v>0.80146793996703047</v>
          </cell>
        </row>
        <row r="21">
          <cell r="H21">
            <v>203832867</v>
          </cell>
          <cell r="L21">
            <v>222361414</v>
          </cell>
        </row>
        <row r="22">
          <cell r="H22">
            <v>228946720</v>
          </cell>
          <cell r="L22">
            <v>277442681</v>
          </cell>
        </row>
        <row r="24">
          <cell r="C24">
            <v>15</v>
          </cell>
          <cell r="H24">
            <v>0.76853726618437557</v>
          </cell>
          <cell r="L24">
            <v>0.77577822294161969</v>
          </cell>
        </row>
        <row r="25">
          <cell r="H25">
            <v>228946719</v>
          </cell>
          <cell r="L25">
            <v>231103795</v>
          </cell>
        </row>
        <row r="26">
          <cell r="H26">
            <v>297899307</v>
          </cell>
          <cell r="L26">
            <v>297899307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30">
          <cell r="C30">
            <v>5</v>
          </cell>
          <cell r="H30">
            <v>12.564148408103568</v>
          </cell>
          <cell r="L30">
            <v>4.0119917812265715</v>
          </cell>
        </row>
        <row r="31">
          <cell r="H31">
            <v>47658868</v>
          </cell>
          <cell r="L31">
            <v>53647652</v>
          </cell>
        </row>
        <row r="32">
          <cell r="H32">
            <v>8036535</v>
          </cell>
          <cell r="L32">
            <v>15087272</v>
          </cell>
        </row>
        <row r="33">
          <cell r="H33">
            <v>4243292</v>
          </cell>
          <cell r="L33">
            <v>1715447</v>
          </cell>
        </row>
        <row r="35">
          <cell r="C35">
            <v>5</v>
          </cell>
          <cell r="H35">
            <v>16.793499915507653</v>
          </cell>
          <cell r="L35">
            <v>4.802060750869833</v>
          </cell>
        </row>
        <row r="36">
          <cell r="H36">
            <v>63701826</v>
          </cell>
          <cell r="L36">
            <v>64212316</v>
          </cell>
        </row>
        <row r="37">
          <cell r="H37">
            <v>8036535</v>
          </cell>
          <cell r="L37">
            <v>15087272</v>
          </cell>
        </row>
        <row r="38">
          <cell r="H38">
            <v>4243292</v>
          </cell>
          <cell r="L38">
            <v>1715447</v>
          </cell>
        </row>
        <row r="39">
          <cell r="C39">
            <v>10</v>
          </cell>
          <cell r="H39">
            <v>10569568</v>
          </cell>
          <cell r="L39">
            <v>17639752</v>
          </cell>
        </row>
        <row r="40">
          <cell r="C40">
            <v>10</v>
          </cell>
          <cell r="H40">
            <v>1.1044776119402986</v>
          </cell>
          <cell r="L40">
            <v>1.8432835820895523</v>
          </cell>
        </row>
        <row r="42">
          <cell r="H42">
            <v>3350</v>
          </cell>
          <cell r="L42">
            <v>3350</v>
          </cell>
        </row>
        <row r="43">
          <cell r="H43">
            <v>3350</v>
          </cell>
          <cell r="L43">
            <v>3350</v>
          </cell>
        </row>
        <row r="44">
          <cell r="H44">
            <v>3700</v>
          </cell>
          <cell r="L44">
            <v>6175</v>
          </cell>
        </row>
      </sheetData>
      <sheetData sheetId="1">
        <row r="14">
          <cell r="H14">
            <v>28659858</v>
          </cell>
          <cell r="L14">
            <v>36035305</v>
          </cell>
        </row>
        <row r="16">
          <cell r="H16">
            <v>22924200</v>
          </cell>
          <cell r="L16">
            <v>28711778</v>
          </cell>
        </row>
        <row r="17">
          <cell r="H17">
            <v>4178927</v>
          </cell>
          <cell r="L17">
            <v>5674614</v>
          </cell>
        </row>
        <row r="21">
          <cell r="H21">
            <v>1556731</v>
          </cell>
          <cell r="L21">
            <v>1648913</v>
          </cell>
        </row>
        <row r="23">
          <cell r="H23">
            <v>28659858</v>
          </cell>
          <cell r="L23">
            <v>36035305</v>
          </cell>
        </row>
        <row r="24">
          <cell r="H24">
            <v>30579790</v>
          </cell>
          <cell r="L24">
            <v>38725310.093939997</v>
          </cell>
        </row>
        <row r="25">
          <cell r="H25">
            <v>28659858</v>
          </cell>
          <cell r="L25">
            <v>36035305</v>
          </cell>
        </row>
        <row r="26">
          <cell r="H26">
            <v>1919932</v>
          </cell>
          <cell r="L26">
            <v>2690005.09394</v>
          </cell>
        </row>
        <row r="28">
          <cell r="H28">
            <v>30579790</v>
          </cell>
          <cell r="I28">
            <v>6468904</v>
          </cell>
          <cell r="J28">
            <v>13607177.56191</v>
          </cell>
          <cell r="K28">
            <v>26480281.151349999</v>
          </cell>
        </row>
        <row r="29">
          <cell r="H29">
            <v>0.94717166049451007</v>
          </cell>
          <cell r="L29">
            <v>0.87228745457516688</v>
          </cell>
        </row>
        <row r="31">
          <cell r="H31">
            <v>216851844</v>
          </cell>
          <cell r="L31">
            <v>242009770</v>
          </cell>
        </row>
        <row r="32">
          <cell r="H32">
            <v>203832867</v>
          </cell>
          <cell r="L32">
            <v>222361414</v>
          </cell>
        </row>
        <row r="33">
          <cell r="H33">
            <v>13018977</v>
          </cell>
          <cell r="L33">
            <v>19648356</v>
          </cell>
        </row>
        <row r="34">
          <cell r="H34">
            <v>578239</v>
          </cell>
          <cell r="L34">
            <v>1242002</v>
          </cell>
        </row>
        <row r="35">
          <cell r="H35">
            <v>4601290</v>
          </cell>
          <cell r="L35">
            <v>4140697</v>
          </cell>
        </row>
        <row r="36">
          <cell r="H36">
            <v>7839448</v>
          </cell>
          <cell r="L36">
            <v>14264657</v>
          </cell>
        </row>
        <row r="37">
          <cell r="H37">
            <v>228946719</v>
          </cell>
          <cell r="L37">
            <v>277442681</v>
          </cell>
        </row>
        <row r="39">
          <cell r="H39">
            <v>90.641189086253931</v>
          </cell>
          <cell r="L39">
            <v>121.71430360361187</v>
          </cell>
        </row>
        <row r="40">
          <cell r="H40">
            <v>22924200</v>
          </cell>
          <cell r="L40">
            <v>28711778</v>
          </cell>
        </row>
        <row r="41">
          <cell r="H41">
            <v>25291151</v>
          </cell>
          <cell r="L41">
            <v>23589485.5</v>
          </cell>
        </row>
        <row r="43">
          <cell r="H43">
            <v>39.706921343247927</v>
          </cell>
          <cell r="L43">
            <v>48.461884897829357</v>
          </cell>
        </row>
        <row r="44">
          <cell r="H44">
            <v>22924200</v>
          </cell>
          <cell r="L44">
            <v>28711778</v>
          </cell>
        </row>
        <row r="45">
          <cell r="H45">
            <v>57733511.5</v>
          </cell>
          <cell r="L45">
            <v>59246102.5</v>
          </cell>
        </row>
        <row r="47">
          <cell r="H47">
            <v>2.3972352944433037</v>
          </cell>
          <cell r="L47">
            <v>0.23851425429613327</v>
          </cell>
        </row>
        <row r="48">
          <cell r="H48">
            <v>9093296</v>
          </cell>
          <cell r="L48">
            <v>3275236</v>
          </cell>
        </row>
        <row r="49">
          <cell r="H49">
            <v>3793243</v>
          </cell>
          <cell r="L49">
            <v>13731825</v>
          </cell>
        </row>
        <row r="51">
          <cell r="H51">
            <v>1.8197539445848099</v>
          </cell>
          <cell r="L51">
            <v>1.6866312829495762</v>
          </cell>
        </row>
        <row r="52">
          <cell r="H52">
            <v>228946719</v>
          </cell>
          <cell r="L52">
            <v>277442681</v>
          </cell>
        </row>
        <row r="53">
          <cell r="H53">
            <v>365</v>
          </cell>
          <cell r="L53">
            <v>365</v>
          </cell>
        </row>
        <row r="54">
          <cell r="H54">
            <v>1141443</v>
          </cell>
          <cell r="L54">
            <v>1282037</v>
          </cell>
        </row>
        <row r="56">
          <cell r="H56">
            <v>17.920894336992006</v>
          </cell>
          <cell r="L56">
            <v>9.0148281024576757</v>
          </cell>
        </row>
        <row r="57">
          <cell r="H57">
            <v>228946719</v>
          </cell>
          <cell r="L57">
            <v>277442681</v>
          </cell>
        </row>
        <row r="58">
          <cell r="H58">
            <v>365</v>
          </cell>
          <cell r="L58">
            <v>365</v>
          </cell>
        </row>
        <row r="59">
          <cell r="H59">
            <v>11240904</v>
          </cell>
          <cell r="L59">
            <v>6852323.5</v>
          </cell>
        </row>
        <row r="61">
          <cell r="H61">
            <v>0.59219307756754658</v>
          </cell>
          <cell r="L61">
            <v>0.55940740342613327</v>
          </cell>
        </row>
        <row r="62">
          <cell r="H62">
            <v>31236413</v>
          </cell>
          <cell r="L62">
            <v>28559886</v>
          </cell>
        </row>
        <row r="63">
          <cell r="H63">
            <v>52747008</v>
          </cell>
          <cell r="L63">
            <v>51053822</v>
          </cell>
        </row>
        <row r="65">
          <cell r="H65">
            <v>671398.00293255132</v>
          </cell>
          <cell r="L65">
            <v>851051.16871165647</v>
          </cell>
        </row>
        <row r="66">
          <cell r="H66">
            <v>228946719</v>
          </cell>
          <cell r="L66">
            <v>277442681</v>
          </cell>
        </row>
        <row r="67">
          <cell r="H67">
            <v>341</v>
          </cell>
          <cell r="L67">
            <v>326</v>
          </cell>
        </row>
        <row r="69">
          <cell r="H69">
            <v>0.70065937274166523</v>
          </cell>
        </row>
        <row r="70">
          <cell r="H70">
            <v>15071600</v>
          </cell>
        </row>
        <row r="71">
          <cell r="H71">
            <v>21510595</v>
          </cell>
        </row>
        <row r="73">
          <cell r="H73">
            <v>13.938796088411529</v>
          </cell>
          <cell r="L73">
            <v>14.046020980534825</v>
          </cell>
        </row>
        <row r="74">
          <cell r="H74">
            <v>228946719</v>
          </cell>
          <cell r="L74">
            <v>277442681</v>
          </cell>
        </row>
        <row r="75">
          <cell r="H75">
            <v>16425143</v>
          </cell>
          <cell r="L75">
            <v>19752404</v>
          </cell>
        </row>
        <row r="77">
          <cell r="H77">
            <v>98.095490716180365</v>
          </cell>
          <cell r="L77">
            <v>111.22035278514588</v>
          </cell>
        </row>
        <row r="78">
          <cell r="H78">
            <v>36982</v>
          </cell>
          <cell r="L78">
            <v>41930.072999999997</v>
          </cell>
        </row>
        <row r="79">
          <cell r="H79">
            <v>341</v>
          </cell>
          <cell r="L79">
            <v>326</v>
          </cell>
        </row>
        <row r="81">
          <cell r="H81">
            <v>1.0088757396449703</v>
          </cell>
          <cell r="L81">
            <v>1.0306748466257669</v>
          </cell>
        </row>
        <row r="82">
          <cell r="H82" t="str">
            <v>344  /   338</v>
          </cell>
          <cell r="L82" t="str">
            <v>336 / 326</v>
          </cell>
        </row>
        <row r="84">
          <cell r="H84">
            <v>6.5672328496463717</v>
          </cell>
          <cell r="L84">
            <v>6.0109037960695435</v>
          </cell>
        </row>
        <row r="85">
          <cell r="H85">
            <v>13386179</v>
          </cell>
          <cell r="L85">
            <v>13344456</v>
          </cell>
        </row>
        <row r="86">
          <cell r="H86">
            <v>203832867</v>
          </cell>
          <cell r="L86">
            <v>222004152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5">
          <cell r="G45">
            <v>117.18754582389093</v>
          </cell>
        </row>
      </sheetData>
      <sheetData sheetId="12">
        <row r="88">
          <cell r="Q88">
            <v>111.46869371010561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4"/>
  <sheetViews>
    <sheetView tabSelected="1" workbookViewId="0">
      <selection activeCell="G21" sqref="G21"/>
    </sheetView>
  </sheetViews>
  <sheetFormatPr defaultRowHeight="12.75"/>
  <cols>
    <col min="1" max="1" width="53.7109375" customWidth="1"/>
    <col min="2" max="2" width="37.7109375" customWidth="1"/>
  </cols>
  <sheetData>
    <row r="1" spans="1:2" ht="21.75" customHeight="1">
      <c r="A1" s="107" t="s">
        <v>170</v>
      </c>
      <c r="B1" s="107"/>
    </row>
    <row r="2" spans="1:2" ht="21" customHeight="1">
      <c r="A2" s="107" t="s">
        <v>171</v>
      </c>
      <c r="B2" s="107"/>
    </row>
    <row r="3" spans="1:2" ht="21" customHeight="1" thickBot="1"/>
    <row r="4" spans="1:2" ht="16.5" thickBot="1">
      <c r="A4" s="108" t="s">
        <v>172</v>
      </c>
      <c r="B4" s="109" t="s">
        <v>16</v>
      </c>
    </row>
    <row r="5" spans="1:2" ht="39" customHeight="1">
      <c r="A5" s="110" t="s">
        <v>173</v>
      </c>
      <c r="B5" s="111">
        <f>'[1]КПЭ осн 12 мес 22'!G45</f>
        <v>117.18754582389093</v>
      </c>
    </row>
    <row r="6" spans="1:2" ht="38.25" customHeight="1">
      <c r="A6" s="112" t="s">
        <v>174</v>
      </c>
      <c r="B6" s="113">
        <f>'[1]КПЭ доп 12 мес 22 '!Q88</f>
        <v>111.46869371010561</v>
      </c>
    </row>
    <row r="7" spans="1:2" ht="34.5" customHeight="1" thickBot="1">
      <c r="A7" s="114" t="s">
        <v>175</v>
      </c>
      <c r="B7" s="115">
        <f>(B5+B6)/2</f>
        <v>114.32811976699827</v>
      </c>
    </row>
    <row r="8" spans="1:2" ht="50.25" customHeight="1"/>
    <row r="9" spans="1:2" ht="15.75">
      <c r="A9" s="116" t="s">
        <v>176</v>
      </c>
      <c r="B9" s="116"/>
    </row>
    <row r="10" spans="1:2" ht="20.25" customHeight="1">
      <c r="A10" s="117" t="s">
        <v>177</v>
      </c>
      <c r="B10" s="118"/>
    </row>
    <row r="11" spans="1:2" ht="15.75">
      <c r="A11" s="119"/>
      <c r="B11" s="119"/>
    </row>
    <row r="12" spans="1:2" ht="15.75">
      <c r="A12" s="120" t="s">
        <v>178</v>
      </c>
      <c r="B12" s="120"/>
    </row>
    <row r="13" spans="1:2">
      <c r="A13" s="102"/>
      <c r="B13" s="102"/>
    </row>
    <row r="14" spans="1:2" ht="15.75">
      <c r="A14" s="120" t="s">
        <v>179</v>
      </c>
      <c r="B14" s="120"/>
    </row>
  </sheetData>
  <mergeCells count="5">
    <mergeCell ref="A1:B1"/>
    <mergeCell ref="A2:B2"/>
    <mergeCell ref="A9:B9"/>
    <mergeCell ref="A12:B12"/>
    <mergeCell ref="A14:B14"/>
  </mergeCells>
  <pageMargins left="0.70866141732283472" right="0.3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A108"/>
  <sheetViews>
    <sheetView topLeftCell="A76" workbookViewId="0">
      <selection activeCell="W76" sqref="W76"/>
    </sheetView>
  </sheetViews>
  <sheetFormatPr defaultRowHeight="12.75"/>
  <cols>
    <col min="1" max="1" width="8" customWidth="1"/>
    <col min="2" max="2" width="36.5703125" customWidth="1"/>
    <col min="3" max="3" width="12.85546875" hidden="1" customWidth="1"/>
    <col min="4" max="4" width="12.85546875" customWidth="1"/>
    <col min="5" max="5" width="13.140625" customWidth="1"/>
    <col min="6" max="6" width="14.28515625" hidden="1" customWidth="1"/>
    <col min="7" max="7" width="13.28515625" hidden="1" customWidth="1"/>
    <col min="8" max="8" width="12.28515625" hidden="1" customWidth="1"/>
    <col min="9" max="9" width="12.42578125" customWidth="1"/>
    <col min="10" max="10" width="11.85546875" hidden="1" customWidth="1"/>
    <col min="11" max="11" width="11.42578125" hidden="1" customWidth="1"/>
    <col min="12" max="12" width="11.5703125" hidden="1" customWidth="1"/>
    <col min="13" max="13" width="11.85546875" customWidth="1"/>
    <col min="14" max="16" width="0" hidden="1" customWidth="1"/>
    <col min="17" max="17" width="12.42578125" customWidth="1"/>
    <col min="18" max="20" width="0" hidden="1" customWidth="1"/>
    <col min="22" max="22" width="12.140625" customWidth="1"/>
    <col min="23" max="23" width="12.42578125" customWidth="1"/>
    <col min="24" max="24" width="13.28515625" customWidth="1"/>
    <col min="25" max="25" width="12" customWidth="1"/>
    <col min="26" max="26" width="11.7109375" customWidth="1"/>
    <col min="27" max="27" width="11.42578125" customWidth="1"/>
  </cols>
  <sheetData>
    <row r="1" spans="1:23" ht="15.75">
      <c r="A1" s="1" t="s">
        <v>0</v>
      </c>
      <c r="B1" s="1"/>
      <c r="C1" s="2"/>
      <c r="D1" s="2"/>
      <c r="E1" s="3"/>
      <c r="F1" s="4" t="s">
        <v>1</v>
      </c>
      <c r="G1" s="4"/>
      <c r="H1" s="4"/>
      <c r="I1" s="4" t="s">
        <v>1</v>
      </c>
      <c r="J1" s="4"/>
      <c r="K1" s="4"/>
      <c r="L1" s="4"/>
      <c r="M1" s="4"/>
      <c r="N1" s="4"/>
      <c r="O1" s="4"/>
      <c r="P1" s="4"/>
      <c r="Q1" s="4"/>
    </row>
    <row r="2" spans="1:23" ht="15.75">
      <c r="A2" s="5" t="s">
        <v>2</v>
      </c>
      <c r="B2" s="5"/>
      <c r="C2" s="2"/>
      <c r="D2" s="2"/>
      <c r="E2" s="3"/>
      <c r="F2" s="6" t="s">
        <v>77</v>
      </c>
      <c r="G2" s="6"/>
      <c r="H2" s="6"/>
      <c r="I2" s="6" t="s">
        <v>3</v>
      </c>
      <c r="J2" s="6"/>
      <c r="K2" s="6"/>
      <c r="L2" s="6"/>
      <c r="M2" s="6"/>
      <c r="N2" s="6"/>
      <c r="O2" s="6"/>
      <c r="P2" s="6"/>
      <c r="Q2" s="6"/>
      <c r="R2" s="7"/>
      <c r="S2" s="7"/>
      <c r="T2" s="7"/>
      <c r="U2" s="7"/>
    </row>
    <row r="3" spans="1:23" ht="15.75">
      <c r="A3" s="5" t="s">
        <v>4</v>
      </c>
      <c r="B3" s="5"/>
      <c r="C3" s="2"/>
      <c r="D3" s="2"/>
      <c r="E3" s="3"/>
      <c r="F3" s="6" t="s">
        <v>5</v>
      </c>
      <c r="G3" s="6"/>
      <c r="H3" s="6"/>
      <c r="I3" s="6" t="s">
        <v>5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3" ht="25.5" customHeight="1">
      <c r="A4" s="5"/>
      <c r="B4" s="5"/>
      <c r="C4" s="2"/>
      <c r="D4" s="2"/>
      <c r="E4" s="3"/>
      <c r="F4" s="7" t="s">
        <v>78</v>
      </c>
      <c r="G4" s="7"/>
      <c r="H4" s="7"/>
      <c r="I4" s="7" t="s">
        <v>78</v>
      </c>
      <c r="J4" s="7"/>
      <c r="K4" s="7"/>
    </row>
    <row r="5" spans="1:23" ht="15.75">
      <c r="A5" s="5"/>
      <c r="B5" s="5"/>
      <c r="C5" s="2" t="s">
        <v>79</v>
      </c>
      <c r="D5" s="2"/>
      <c r="E5" s="3"/>
      <c r="F5" s="7" t="s">
        <v>80</v>
      </c>
      <c r="G5" s="7"/>
      <c r="H5" s="7"/>
      <c r="I5" s="7" t="s">
        <v>7</v>
      </c>
      <c r="J5" s="7"/>
      <c r="K5" s="7"/>
    </row>
    <row r="6" spans="1:23" ht="15">
      <c r="A6" s="8"/>
      <c r="B6" s="8"/>
      <c r="C6" s="8"/>
      <c r="D6" s="8"/>
      <c r="E6" s="8"/>
      <c r="F6" s="8"/>
      <c r="G6" s="8"/>
      <c r="H6" s="8"/>
    </row>
    <row r="7" spans="1:23" ht="14.25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3" ht="14.25">
      <c r="A8" s="10" t="s">
        <v>81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3" ht="14.25">
      <c r="A9" s="12"/>
      <c r="B9" s="12"/>
      <c r="C9" s="13"/>
      <c r="D9" s="13"/>
      <c r="E9" s="12"/>
      <c r="F9" s="12"/>
      <c r="G9" s="12"/>
      <c r="H9" s="12"/>
    </row>
    <row r="10" spans="1:23" ht="14.25" customHeight="1">
      <c r="A10" s="14" t="s">
        <v>10</v>
      </c>
      <c r="B10" s="55" t="s">
        <v>11</v>
      </c>
      <c r="C10" s="56" t="s">
        <v>82</v>
      </c>
      <c r="D10" s="15" t="s">
        <v>12</v>
      </c>
      <c r="E10" s="16" t="s">
        <v>13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7"/>
    </row>
    <row r="11" spans="1:23" ht="12.75" customHeight="1">
      <c r="A11" s="14"/>
      <c r="B11" s="55"/>
      <c r="C11" s="56"/>
      <c r="D11" s="15"/>
      <c r="E11" s="14" t="s">
        <v>14</v>
      </c>
      <c r="F11" s="14" t="s">
        <v>15</v>
      </c>
      <c r="G11" s="15" t="s">
        <v>16</v>
      </c>
      <c r="H11" s="15" t="s">
        <v>17</v>
      </c>
      <c r="I11" s="14" t="s">
        <v>15</v>
      </c>
      <c r="J11" s="58"/>
      <c r="K11" s="58"/>
      <c r="L11" s="58"/>
      <c r="M11" s="15" t="s">
        <v>16</v>
      </c>
      <c r="N11" s="15"/>
      <c r="O11" s="15"/>
      <c r="P11" s="15"/>
      <c r="Q11" s="15" t="s">
        <v>17</v>
      </c>
      <c r="R11" s="15"/>
      <c r="S11" s="15"/>
      <c r="T11" s="15"/>
      <c r="U11" s="57"/>
      <c r="W11" s="59"/>
    </row>
    <row r="12" spans="1:23" ht="25.5">
      <c r="A12" s="14"/>
      <c r="B12" s="55"/>
      <c r="C12" s="56"/>
      <c r="D12" s="15"/>
      <c r="E12" s="14"/>
      <c r="F12" s="14"/>
      <c r="G12" s="15"/>
      <c r="H12" s="15"/>
      <c r="I12" s="14"/>
      <c r="J12" s="24" t="s">
        <v>83</v>
      </c>
      <c r="K12" s="24" t="s">
        <v>84</v>
      </c>
      <c r="L12" s="21" t="s">
        <v>85</v>
      </c>
      <c r="M12" s="15"/>
      <c r="N12" s="15"/>
      <c r="O12" s="15"/>
      <c r="P12" s="15"/>
      <c r="Q12" s="15"/>
      <c r="R12" s="15"/>
      <c r="S12" s="15"/>
      <c r="T12" s="15"/>
      <c r="U12" s="60"/>
    </row>
    <row r="13" spans="1:23">
      <c r="A13" s="21"/>
      <c r="B13" s="41"/>
      <c r="C13" s="61" t="s">
        <v>18</v>
      </c>
      <c r="D13" s="61"/>
      <c r="E13" s="23" t="s">
        <v>19</v>
      </c>
      <c r="F13" s="23" t="s">
        <v>19</v>
      </c>
      <c r="G13" s="23" t="s">
        <v>19</v>
      </c>
      <c r="H13" s="23" t="s">
        <v>19</v>
      </c>
      <c r="I13" s="23" t="s">
        <v>20</v>
      </c>
      <c r="J13" s="23" t="s">
        <v>20</v>
      </c>
      <c r="K13" s="23" t="s">
        <v>20</v>
      </c>
      <c r="L13" s="23" t="s">
        <v>20</v>
      </c>
      <c r="M13" s="24" t="s">
        <v>21</v>
      </c>
      <c r="N13" s="24" t="s">
        <v>21</v>
      </c>
      <c r="O13" s="24" t="s">
        <v>21</v>
      </c>
      <c r="P13" s="24" t="s">
        <v>21</v>
      </c>
      <c r="Q13" s="24"/>
      <c r="R13" s="24"/>
      <c r="S13" s="24"/>
      <c r="T13" s="24"/>
      <c r="U13" s="60"/>
    </row>
    <row r="14" spans="1:23" ht="26.25" customHeight="1">
      <c r="A14" s="23" t="s">
        <v>22</v>
      </c>
      <c r="B14" s="38" t="s">
        <v>86</v>
      </c>
      <c r="C14" s="41">
        <v>10</v>
      </c>
      <c r="D14" s="41">
        <v>10</v>
      </c>
      <c r="E14" s="62">
        <f>'[1]КПЭ допол'!H14</f>
        <v>28659858</v>
      </c>
      <c r="F14" s="63"/>
      <c r="G14" s="63"/>
      <c r="H14" s="63"/>
      <c r="I14" s="63">
        <f>'[1]КПЭ допол'!L14</f>
        <v>36035305</v>
      </c>
      <c r="J14" s="63"/>
      <c r="K14" s="63"/>
      <c r="L14" s="63"/>
      <c r="M14" s="64">
        <f>I14/E14*100</f>
        <v>125.73441571134092</v>
      </c>
      <c r="N14" s="64" t="e">
        <f>J14/F14*100</f>
        <v>#DIV/0!</v>
      </c>
      <c r="O14" s="64" t="e">
        <f>K14/G14*100</f>
        <v>#DIV/0!</v>
      </c>
      <c r="P14" s="64" t="e">
        <f>L14/H14*100</f>
        <v>#DIV/0!</v>
      </c>
      <c r="Q14" s="41">
        <f>C14*M14/100</f>
        <v>12.573441571134092</v>
      </c>
      <c r="R14" s="65" t="e">
        <f>C14*N14/100</f>
        <v>#DIV/0!</v>
      </c>
      <c r="S14" s="65" t="e">
        <f>O14*C14/100</f>
        <v>#DIV/0!</v>
      </c>
      <c r="T14" s="65" t="e">
        <f>C14*P14/100</f>
        <v>#DIV/0!</v>
      </c>
      <c r="U14" s="60" t="s">
        <v>24</v>
      </c>
    </row>
    <row r="15" spans="1:23">
      <c r="A15" s="29"/>
      <c r="B15" s="40"/>
      <c r="C15" s="41"/>
      <c r="D15" s="41"/>
      <c r="E15" s="62"/>
      <c r="F15" s="66"/>
      <c r="G15" s="66"/>
      <c r="H15" s="66"/>
      <c r="I15" s="63"/>
      <c r="J15" s="66"/>
      <c r="K15" s="66"/>
      <c r="L15" s="66"/>
      <c r="M15" s="66"/>
      <c r="N15" s="66"/>
      <c r="O15" s="66"/>
      <c r="P15" s="66"/>
      <c r="Q15" s="61"/>
      <c r="R15" s="67"/>
      <c r="S15" s="67"/>
      <c r="T15" s="67"/>
      <c r="U15" s="60"/>
    </row>
    <row r="16" spans="1:23">
      <c r="A16" s="29"/>
      <c r="B16" s="40" t="s">
        <v>87</v>
      </c>
      <c r="C16" s="41"/>
      <c r="D16" s="41"/>
      <c r="E16" s="68">
        <f>'[1]КПЭ допол'!H16</f>
        <v>22924200</v>
      </c>
      <c r="F16" s="66"/>
      <c r="G16" s="66"/>
      <c r="H16" s="66"/>
      <c r="I16" s="66">
        <f>'[1]КПЭ допол'!L16</f>
        <v>28711778</v>
      </c>
      <c r="J16" s="66"/>
      <c r="K16" s="66"/>
      <c r="L16" s="66"/>
      <c r="M16" s="61"/>
      <c r="N16" s="61"/>
      <c r="O16" s="61"/>
      <c r="P16" s="61"/>
      <c r="Q16" s="61"/>
      <c r="R16" s="40"/>
      <c r="S16" s="40"/>
      <c r="T16" s="40"/>
      <c r="U16" s="60"/>
    </row>
    <row r="17" spans="1:21">
      <c r="A17" s="29"/>
      <c r="B17" s="40" t="s">
        <v>88</v>
      </c>
      <c r="C17" s="41"/>
      <c r="D17" s="41"/>
      <c r="E17" s="68">
        <f>'[1]КПЭ допол'!H17</f>
        <v>4178927</v>
      </c>
      <c r="F17" s="66"/>
      <c r="G17" s="66"/>
      <c r="H17" s="66"/>
      <c r="I17" s="66">
        <f>'[1]КПЭ допол'!L17</f>
        <v>5674614</v>
      </c>
      <c r="J17" s="66"/>
      <c r="K17" s="63"/>
      <c r="L17" s="63"/>
      <c r="M17" s="41"/>
      <c r="N17" s="41"/>
      <c r="O17" s="41"/>
      <c r="P17" s="41"/>
      <c r="Q17" s="41"/>
      <c r="R17" s="23"/>
      <c r="S17" s="23"/>
      <c r="T17" s="23"/>
      <c r="U17" s="60"/>
    </row>
    <row r="18" spans="1:21">
      <c r="A18" s="29"/>
      <c r="B18" s="40" t="s">
        <v>89</v>
      </c>
      <c r="C18" s="41"/>
      <c r="D18" s="41"/>
      <c r="E18" s="68">
        <f>'[1]КПЭ допол'!H18</f>
        <v>0</v>
      </c>
      <c r="F18" s="66"/>
      <c r="G18" s="66"/>
      <c r="H18" s="66"/>
      <c r="I18" s="66">
        <f>'[1]КПЭ допол'!L18</f>
        <v>0</v>
      </c>
      <c r="J18" s="61"/>
      <c r="K18" s="66"/>
      <c r="L18" s="61"/>
      <c r="M18" s="61"/>
      <c r="N18" s="61"/>
      <c r="O18" s="61"/>
      <c r="P18" s="61"/>
      <c r="Q18" s="61"/>
      <c r="R18" s="40"/>
      <c r="S18" s="40"/>
      <c r="T18" s="40"/>
      <c r="U18" s="60"/>
    </row>
    <row r="19" spans="1:21">
      <c r="A19" s="29"/>
      <c r="B19" s="40" t="s">
        <v>90</v>
      </c>
      <c r="C19" s="41"/>
      <c r="D19" s="41"/>
      <c r="E19" s="68">
        <f>'[1]КПЭ допол'!H19</f>
        <v>0</v>
      </c>
      <c r="F19" s="66"/>
      <c r="G19" s="66"/>
      <c r="H19" s="66"/>
      <c r="I19" s="66">
        <f>'[1]КПЭ допол'!L19</f>
        <v>0</v>
      </c>
      <c r="J19" s="61"/>
      <c r="K19" s="66"/>
      <c r="L19" s="61"/>
      <c r="M19" s="61"/>
      <c r="N19" s="61"/>
      <c r="O19" s="61"/>
      <c r="P19" s="61"/>
      <c r="Q19" s="61"/>
      <c r="R19" s="40"/>
      <c r="S19" s="40"/>
      <c r="T19" s="40"/>
      <c r="U19" s="60"/>
    </row>
    <row r="20" spans="1:21">
      <c r="A20" s="29"/>
      <c r="B20" s="40" t="s">
        <v>91</v>
      </c>
      <c r="C20" s="41"/>
      <c r="D20" s="41"/>
      <c r="E20" s="68">
        <f>'[1]КПЭ допол'!H20</f>
        <v>0</v>
      </c>
      <c r="F20" s="66"/>
      <c r="G20" s="66"/>
      <c r="H20" s="66"/>
      <c r="I20" s="66">
        <f>'[1]КПЭ допол'!L20</f>
        <v>0</v>
      </c>
      <c r="J20" s="61"/>
      <c r="K20" s="66"/>
      <c r="L20" s="61"/>
      <c r="M20" s="61"/>
      <c r="N20" s="61"/>
      <c r="O20" s="61"/>
      <c r="P20" s="61"/>
      <c r="Q20" s="61"/>
      <c r="R20" s="40"/>
      <c r="S20" s="40"/>
      <c r="T20" s="40"/>
      <c r="U20" s="60"/>
    </row>
    <row r="21" spans="1:21">
      <c r="A21" s="29"/>
      <c r="B21" s="40" t="s">
        <v>92</v>
      </c>
      <c r="C21" s="41"/>
      <c r="D21" s="41"/>
      <c r="E21" s="68">
        <f>'[1]КПЭ допол'!H21</f>
        <v>1556731</v>
      </c>
      <c r="F21" s="66"/>
      <c r="G21" s="66"/>
      <c r="H21" s="66"/>
      <c r="I21" s="66">
        <f>'[1]КПЭ допол'!L21</f>
        <v>1648913</v>
      </c>
      <c r="J21" s="66"/>
      <c r="K21" s="66"/>
      <c r="L21" s="66"/>
      <c r="M21" s="69"/>
      <c r="N21" s="69"/>
      <c r="O21" s="69"/>
      <c r="P21" s="69"/>
      <c r="Q21" s="61"/>
      <c r="R21" s="70"/>
      <c r="S21" s="70"/>
      <c r="T21" s="70"/>
      <c r="U21" s="60"/>
    </row>
    <row r="22" spans="1:21">
      <c r="A22" s="29"/>
      <c r="B22" s="40" t="s">
        <v>93</v>
      </c>
      <c r="C22" s="41"/>
      <c r="D22" s="41"/>
      <c r="E22" s="68">
        <f>'[1]КПЭ допол'!H22</f>
        <v>0</v>
      </c>
      <c r="F22" s="66"/>
      <c r="G22" s="66"/>
      <c r="H22" s="66"/>
      <c r="I22" s="66">
        <f>'[1]КПЭ допол'!L22</f>
        <v>0</v>
      </c>
      <c r="J22" s="66"/>
      <c r="K22" s="66"/>
      <c r="L22" s="66"/>
      <c r="M22" s="69"/>
      <c r="N22" s="69"/>
      <c r="O22" s="69"/>
      <c r="P22" s="69"/>
      <c r="Q22" s="61"/>
      <c r="R22" s="70"/>
      <c r="S22" s="70"/>
      <c r="T22" s="70"/>
      <c r="U22" s="60"/>
    </row>
    <row r="23" spans="1:21">
      <c r="A23" s="29"/>
      <c r="B23" s="29" t="s">
        <v>94</v>
      </c>
      <c r="C23" s="41"/>
      <c r="D23" s="41"/>
      <c r="E23" s="62">
        <f>'[1]КПЭ допол'!H23</f>
        <v>28659858</v>
      </c>
      <c r="F23" s="63"/>
      <c r="G23" s="63"/>
      <c r="H23" s="63"/>
      <c r="I23" s="63">
        <f>'[1]КПЭ допол'!L23</f>
        <v>36035305</v>
      </c>
      <c r="J23" s="63"/>
      <c r="K23" s="63"/>
      <c r="L23" s="63"/>
      <c r="M23" s="61"/>
      <c r="N23" s="61"/>
      <c r="O23" s="61"/>
      <c r="P23" s="61"/>
      <c r="Q23" s="61"/>
      <c r="R23" s="40"/>
      <c r="S23" s="40"/>
      <c r="T23" s="40"/>
      <c r="U23" s="60"/>
    </row>
    <row r="24" spans="1:21" ht="42" customHeight="1">
      <c r="A24" s="23" t="s">
        <v>25</v>
      </c>
      <c r="B24" s="38" t="s">
        <v>95</v>
      </c>
      <c r="C24" s="41">
        <v>10</v>
      </c>
      <c r="D24" s="41">
        <v>10</v>
      </c>
      <c r="E24" s="62">
        <f>'[1]КПЭ допол'!H24</f>
        <v>30579790</v>
      </c>
      <c r="F24" s="63"/>
      <c r="G24" s="63"/>
      <c r="H24" s="63"/>
      <c r="I24" s="63">
        <f>'[1]КПЭ допол'!L24</f>
        <v>38725310.093939997</v>
      </c>
      <c r="J24" s="63"/>
      <c r="K24" s="63"/>
      <c r="L24" s="63"/>
      <c r="M24" s="64">
        <f>I24/E24*100</f>
        <v>126.6369392789813</v>
      </c>
      <c r="N24" s="64" t="e">
        <f>J24/F24*100</f>
        <v>#DIV/0!</v>
      </c>
      <c r="O24" s="64" t="e">
        <f>K24/G24*100</f>
        <v>#DIV/0!</v>
      </c>
      <c r="P24" s="64" t="e">
        <f>L24/H24*100</f>
        <v>#DIV/0!</v>
      </c>
      <c r="Q24" s="41">
        <f>C24*M24/100</f>
        <v>12.66369392789813</v>
      </c>
      <c r="R24" s="65" t="e">
        <f>C24*N24/100</f>
        <v>#DIV/0!</v>
      </c>
      <c r="S24" s="65" t="e">
        <f>O24*C24/100</f>
        <v>#DIV/0!</v>
      </c>
      <c r="T24" s="65" t="e">
        <f>C24*P24/100</f>
        <v>#DIV/0!</v>
      </c>
      <c r="U24" s="60" t="s">
        <v>24</v>
      </c>
    </row>
    <row r="25" spans="1:21">
      <c r="A25" s="23"/>
      <c r="B25" s="40" t="s">
        <v>96</v>
      </c>
      <c r="C25" s="61"/>
      <c r="D25" s="61"/>
      <c r="E25" s="68">
        <f>'[1]КПЭ допол'!H25</f>
        <v>28659858</v>
      </c>
      <c r="F25" s="66"/>
      <c r="G25" s="66"/>
      <c r="H25" s="66"/>
      <c r="I25" s="66">
        <f>'[1]КПЭ допол'!L25</f>
        <v>36035305</v>
      </c>
      <c r="J25" s="63"/>
      <c r="K25" s="63"/>
      <c r="L25" s="63"/>
      <c r="M25" s="63"/>
      <c r="N25" s="63"/>
      <c r="O25" s="63"/>
      <c r="P25" s="63"/>
      <c r="Q25" s="41"/>
      <c r="R25" s="71"/>
      <c r="S25" s="71"/>
      <c r="T25" s="71"/>
      <c r="U25" s="60"/>
    </row>
    <row r="26" spans="1:21" ht="29.25" customHeight="1">
      <c r="A26" s="29"/>
      <c r="B26" s="31" t="s">
        <v>97</v>
      </c>
      <c r="C26" s="41"/>
      <c r="D26" s="41"/>
      <c r="E26" s="68">
        <f>'[1]КПЭ допол'!H26</f>
        <v>1919932</v>
      </c>
      <c r="F26" s="66"/>
      <c r="G26" s="66"/>
      <c r="H26" s="66"/>
      <c r="I26" s="66">
        <f>'[1]КПЭ допол'!L26</f>
        <v>2690005.09394</v>
      </c>
      <c r="J26" s="66"/>
      <c r="K26" s="66"/>
      <c r="L26" s="66"/>
      <c r="M26" s="66"/>
      <c r="N26" s="66"/>
      <c r="O26" s="66"/>
      <c r="P26" s="66"/>
      <c r="Q26" s="61"/>
      <c r="R26" s="67"/>
      <c r="S26" s="67"/>
      <c r="T26" s="67"/>
      <c r="U26" s="60"/>
    </row>
    <row r="27" spans="1:21">
      <c r="A27" s="29"/>
      <c r="B27" s="40" t="s">
        <v>98</v>
      </c>
      <c r="C27" s="41"/>
      <c r="D27" s="41"/>
      <c r="E27" s="68">
        <f>'[1]КПЭ допол'!H27</f>
        <v>0</v>
      </c>
      <c r="F27" s="66"/>
      <c r="G27" s="66"/>
      <c r="H27" s="66"/>
      <c r="I27" s="66">
        <f>'[1]КПЭ допол'!L27</f>
        <v>0</v>
      </c>
      <c r="J27" s="61"/>
      <c r="K27" s="61"/>
      <c r="L27" s="61"/>
      <c r="M27" s="61"/>
      <c r="N27" s="61"/>
      <c r="O27" s="61"/>
      <c r="P27" s="61"/>
      <c r="Q27" s="61"/>
      <c r="R27" s="40"/>
      <c r="S27" s="40"/>
      <c r="T27" s="40"/>
      <c r="U27" s="60"/>
    </row>
    <row r="28" spans="1:21">
      <c r="A28" s="29"/>
      <c r="B28" s="29" t="s">
        <v>99</v>
      </c>
      <c r="C28" s="41"/>
      <c r="D28" s="41"/>
      <c r="E28" s="62">
        <f>'[1]КПЭ допол'!H28</f>
        <v>30579790</v>
      </c>
      <c r="F28" s="62">
        <f>'[1]КПЭ допол'!I28</f>
        <v>6468904</v>
      </c>
      <c r="G28" s="62">
        <f>'[1]КПЭ допол'!J28</f>
        <v>13607177.56191</v>
      </c>
      <c r="H28" s="62">
        <f>'[1]КПЭ допол'!K28</f>
        <v>26480281.151349999</v>
      </c>
      <c r="I28" s="62">
        <f>I25+I26</f>
        <v>38725310.093939997</v>
      </c>
      <c r="J28" s="63"/>
      <c r="K28" s="63"/>
      <c r="L28" s="63"/>
      <c r="M28" s="61"/>
      <c r="N28" s="61"/>
      <c r="O28" s="61"/>
      <c r="P28" s="61"/>
      <c r="Q28" s="61"/>
      <c r="R28" s="40"/>
      <c r="S28" s="40"/>
      <c r="T28" s="40"/>
      <c r="U28" s="60"/>
    </row>
    <row r="29" spans="1:21" ht="17.25" customHeight="1">
      <c r="A29" s="23" t="s">
        <v>27</v>
      </c>
      <c r="B29" s="38" t="s">
        <v>100</v>
      </c>
      <c r="C29" s="41">
        <v>5</v>
      </c>
      <c r="D29" s="41">
        <v>5</v>
      </c>
      <c r="E29" s="72">
        <f>'[1]КПЭ допол'!H29</f>
        <v>0.94717166049451007</v>
      </c>
      <c r="F29" s="41"/>
      <c r="G29" s="41"/>
      <c r="H29" s="41"/>
      <c r="I29" s="41">
        <f>'[1]КПЭ допол'!L29</f>
        <v>0.87228745457516688</v>
      </c>
      <c r="J29" s="41"/>
      <c r="K29" s="41"/>
      <c r="L29" s="41"/>
      <c r="M29" s="64">
        <f>E29/I29*100</f>
        <v>108.58480831365553</v>
      </c>
      <c r="N29" s="64" t="e">
        <f>F29/J29*100</f>
        <v>#DIV/0!</v>
      </c>
      <c r="O29" s="64" t="e">
        <f>G31/K31*100</f>
        <v>#DIV/0!</v>
      </c>
      <c r="P29" s="64" t="e">
        <f>H29/L29*100</f>
        <v>#DIV/0!</v>
      </c>
      <c r="Q29" s="41">
        <f>C29*M29/100</f>
        <v>5.4292404156827763</v>
      </c>
      <c r="R29" s="65" t="e">
        <f>C29*N29/100</f>
        <v>#DIV/0!</v>
      </c>
      <c r="S29" s="65" t="e">
        <f>O29*C29/100</f>
        <v>#DIV/0!</v>
      </c>
      <c r="T29" s="65" t="e">
        <f>C29*P29/100</f>
        <v>#DIV/0!</v>
      </c>
      <c r="U29" s="60" t="s">
        <v>34</v>
      </c>
    </row>
    <row r="30" spans="1:21">
      <c r="A30" s="29"/>
      <c r="B30" s="40" t="s">
        <v>101</v>
      </c>
      <c r="C30" s="41"/>
      <c r="D30" s="41"/>
      <c r="E30" s="62"/>
      <c r="F30" s="61"/>
      <c r="G30" s="61"/>
      <c r="H30" s="61"/>
      <c r="I30" s="63"/>
      <c r="J30" s="41"/>
      <c r="K30" s="41"/>
      <c r="L30" s="41"/>
      <c r="M30" s="41"/>
      <c r="N30" s="41"/>
      <c r="O30" s="41"/>
      <c r="P30" s="41"/>
      <c r="Q30" s="41"/>
      <c r="R30" s="23"/>
      <c r="S30" s="23"/>
      <c r="T30" s="23"/>
      <c r="U30" s="60"/>
    </row>
    <row r="31" spans="1:21">
      <c r="A31" s="40"/>
      <c r="B31" s="40" t="s">
        <v>102</v>
      </c>
      <c r="C31" s="41"/>
      <c r="D31" s="41"/>
      <c r="E31" s="68">
        <f>'[1]КПЭ допол'!H31</f>
        <v>216851844</v>
      </c>
      <c r="F31" s="66"/>
      <c r="G31" s="66"/>
      <c r="H31" s="66"/>
      <c r="I31" s="66">
        <f>'[1]КПЭ допол'!L31</f>
        <v>242009770</v>
      </c>
      <c r="J31" s="63"/>
      <c r="K31" s="63"/>
      <c r="L31" s="63"/>
      <c r="M31" s="61"/>
      <c r="N31" s="61"/>
      <c r="O31" s="61"/>
      <c r="P31" s="61"/>
      <c r="Q31" s="61"/>
      <c r="R31" s="40"/>
      <c r="S31" s="40"/>
      <c r="T31" s="40"/>
      <c r="U31" s="60"/>
    </row>
    <row r="32" spans="1:21">
      <c r="A32" s="40"/>
      <c r="B32" s="40" t="s">
        <v>103</v>
      </c>
      <c r="C32" s="41"/>
      <c r="D32" s="41"/>
      <c r="E32" s="68">
        <f>'[1]КПЭ допол'!H32</f>
        <v>203832867</v>
      </c>
      <c r="F32" s="69"/>
      <c r="G32" s="69"/>
      <c r="H32" s="69"/>
      <c r="I32" s="66">
        <f>'[1]КПЭ допол'!L32</f>
        <v>222361414</v>
      </c>
      <c r="J32" s="66"/>
      <c r="K32" s="66"/>
      <c r="L32" s="66"/>
      <c r="M32" s="61"/>
      <c r="N32" s="61"/>
      <c r="O32" s="61"/>
      <c r="P32" s="61"/>
      <c r="Q32" s="61"/>
      <c r="R32" s="40"/>
      <c r="S32" s="40"/>
      <c r="T32" s="40"/>
      <c r="U32" s="60"/>
    </row>
    <row r="33" spans="1:21">
      <c r="A33" s="40"/>
      <c r="B33" s="73" t="s">
        <v>104</v>
      </c>
      <c r="C33" s="41"/>
      <c r="D33" s="41"/>
      <c r="E33" s="68">
        <f>'[1]КПЭ допол'!H33</f>
        <v>13018977</v>
      </c>
      <c r="F33" s="66"/>
      <c r="G33" s="66"/>
      <c r="H33" s="66"/>
      <c r="I33" s="66">
        <f>'[1]КПЭ допол'!L33</f>
        <v>19648356</v>
      </c>
      <c r="J33" s="66"/>
      <c r="K33" s="66"/>
      <c r="L33" s="66"/>
      <c r="M33" s="61"/>
      <c r="N33" s="61"/>
      <c r="O33" s="61"/>
      <c r="P33" s="61"/>
      <c r="Q33" s="61"/>
      <c r="R33" s="40"/>
      <c r="S33" s="40"/>
      <c r="T33" s="40"/>
      <c r="U33" s="60"/>
    </row>
    <row r="34" spans="1:21">
      <c r="A34" s="40"/>
      <c r="B34" s="40" t="s">
        <v>105</v>
      </c>
      <c r="C34" s="41"/>
      <c r="D34" s="41"/>
      <c r="E34" s="68">
        <f>'[1]КПЭ допол'!H34</f>
        <v>578239</v>
      </c>
      <c r="F34" s="66"/>
      <c r="G34" s="66"/>
      <c r="H34" s="66"/>
      <c r="I34" s="66">
        <f>'[1]КПЭ допол'!L34</f>
        <v>1242002</v>
      </c>
      <c r="J34" s="66"/>
      <c r="K34" s="66"/>
      <c r="L34" s="66"/>
      <c r="M34" s="61"/>
      <c r="N34" s="61"/>
      <c r="O34" s="61"/>
      <c r="P34" s="61"/>
      <c r="Q34" s="61"/>
      <c r="R34" s="40"/>
      <c r="S34" s="40"/>
      <c r="T34" s="40"/>
      <c r="U34" s="60"/>
    </row>
    <row r="35" spans="1:21">
      <c r="A35" s="40"/>
      <c r="B35" s="40" t="s">
        <v>106</v>
      </c>
      <c r="C35" s="41"/>
      <c r="D35" s="41"/>
      <c r="E35" s="68">
        <f>'[1]КПЭ допол'!H35</f>
        <v>4601290</v>
      </c>
      <c r="F35" s="66"/>
      <c r="G35" s="66"/>
      <c r="H35" s="66"/>
      <c r="I35" s="66">
        <f>'[1]КПЭ допол'!L35</f>
        <v>4140697</v>
      </c>
      <c r="J35" s="66"/>
      <c r="K35" s="66"/>
      <c r="L35" s="66"/>
      <c r="M35" s="41"/>
      <c r="N35" s="41"/>
      <c r="O35" s="41"/>
      <c r="P35" s="41"/>
      <c r="Q35" s="41"/>
      <c r="R35" s="23"/>
      <c r="S35" s="23"/>
      <c r="T35" s="23"/>
      <c r="U35" s="60"/>
    </row>
    <row r="36" spans="1:21">
      <c r="A36" s="40"/>
      <c r="B36" s="40" t="s">
        <v>107</v>
      </c>
      <c r="C36" s="41"/>
      <c r="D36" s="41"/>
      <c r="E36" s="68">
        <f>'[1]КПЭ допол'!H36</f>
        <v>7839448</v>
      </c>
      <c r="F36" s="66"/>
      <c r="G36" s="66"/>
      <c r="H36" s="66"/>
      <c r="I36" s="66">
        <f>'[1]КПЭ допол'!L36</f>
        <v>14264657</v>
      </c>
      <c r="J36" s="66"/>
      <c r="K36" s="66"/>
      <c r="L36" s="66"/>
      <c r="M36" s="61"/>
      <c r="N36" s="61"/>
      <c r="O36" s="61"/>
      <c r="P36" s="61"/>
      <c r="Q36" s="61"/>
      <c r="R36" s="40"/>
      <c r="S36" s="40"/>
      <c r="T36" s="40"/>
      <c r="U36" s="60"/>
    </row>
    <row r="37" spans="1:21">
      <c r="A37" s="40"/>
      <c r="B37" s="40" t="s">
        <v>108</v>
      </c>
      <c r="C37" s="41"/>
      <c r="D37" s="41"/>
      <c r="E37" s="68">
        <f>'[1]КПЭ допол'!H37</f>
        <v>228946719</v>
      </c>
      <c r="F37" s="66"/>
      <c r="G37" s="66"/>
      <c r="H37" s="66"/>
      <c r="I37" s="66">
        <f>'[1]КПЭ допол'!L37</f>
        <v>277442681</v>
      </c>
      <c r="J37" s="63"/>
      <c r="K37" s="63"/>
      <c r="L37" s="63"/>
      <c r="M37" s="61"/>
      <c r="N37" s="61"/>
      <c r="O37" s="61"/>
      <c r="P37" s="61"/>
      <c r="Q37" s="61"/>
      <c r="R37" s="40"/>
      <c r="S37" s="40"/>
      <c r="T37" s="40"/>
      <c r="U37" s="60"/>
    </row>
    <row r="38" spans="1:21" ht="25.5">
      <c r="A38" s="23" t="s">
        <v>32</v>
      </c>
      <c r="B38" s="38" t="s">
        <v>109</v>
      </c>
      <c r="C38" s="41"/>
      <c r="D38" s="41"/>
      <c r="E38" s="62"/>
      <c r="F38" s="61"/>
      <c r="G38" s="61"/>
      <c r="H38" s="61"/>
      <c r="I38" s="63"/>
      <c r="J38" s="61"/>
      <c r="K38" s="61"/>
      <c r="L38" s="61"/>
      <c r="M38" s="61"/>
      <c r="N38" s="61"/>
      <c r="O38" s="61"/>
      <c r="P38" s="61"/>
      <c r="Q38" s="61"/>
      <c r="R38" s="40"/>
      <c r="S38" s="40"/>
      <c r="T38" s="40"/>
      <c r="U38" s="60"/>
    </row>
    <row r="39" spans="1:21" ht="25.5">
      <c r="A39" s="40"/>
      <c r="B39" s="38" t="s">
        <v>110</v>
      </c>
      <c r="C39" s="41">
        <v>5</v>
      </c>
      <c r="D39" s="41">
        <v>5</v>
      </c>
      <c r="E39" s="72">
        <f>'[1]КПЭ допол'!H39</f>
        <v>90.641189086253931</v>
      </c>
      <c r="F39" s="41"/>
      <c r="G39" s="41"/>
      <c r="H39" s="41"/>
      <c r="I39" s="41">
        <f>'[1]КПЭ допол'!L39</f>
        <v>121.71430360361187</v>
      </c>
      <c r="J39" s="64"/>
      <c r="K39" s="64"/>
      <c r="L39" s="64"/>
      <c r="M39" s="64">
        <f>I39/E39*100</f>
        <v>134.28145066343825</v>
      </c>
      <c r="N39" s="64" t="e">
        <f>J39/F39*100</f>
        <v>#DIV/0!</v>
      </c>
      <c r="O39" s="64" t="e">
        <f>K39/G39*100</f>
        <v>#DIV/0!</v>
      </c>
      <c r="P39" s="64" t="e">
        <f>L39/H39*100</f>
        <v>#DIV/0!</v>
      </c>
      <c r="Q39" s="41">
        <f>C39*M39/100</f>
        <v>6.7140725331719127</v>
      </c>
      <c r="R39" s="65" t="e">
        <f>C39*N39/100</f>
        <v>#DIV/0!</v>
      </c>
      <c r="S39" s="65" t="e">
        <f>O39*C39/100</f>
        <v>#DIV/0!</v>
      </c>
      <c r="T39" s="65" t="e">
        <f>C39*P39/100</f>
        <v>#DIV/0!</v>
      </c>
      <c r="U39" s="60" t="s">
        <v>40</v>
      </c>
    </row>
    <row r="40" spans="1:21">
      <c r="A40" s="40"/>
      <c r="B40" s="40" t="s">
        <v>111</v>
      </c>
      <c r="C40" s="41"/>
      <c r="D40" s="41"/>
      <c r="E40" s="68">
        <f>'[1]КПЭ допол'!H40</f>
        <v>22924200</v>
      </c>
      <c r="F40" s="66"/>
      <c r="G40" s="66"/>
      <c r="H40" s="66"/>
      <c r="I40" s="66">
        <f>'[1]КПЭ допол'!L40</f>
        <v>28711778</v>
      </c>
      <c r="J40" s="66"/>
      <c r="K40" s="63"/>
      <c r="L40" s="63"/>
      <c r="M40" s="74"/>
      <c r="N40" s="74"/>
      <c r="O40" s="74"/>
      <c r="P40" s="74"/>
      <c r="Q40" s="41"/>
      <c r="R40" s="75"/>
      <c r="S40" s="75"/>
      <c r="T40" s="75"/>
      <c r="U40" s="60"/>
    </row>
    <row r="41" spans="1:21" ht="25.5">
      <c r="A41" s="40"/>
      <c r="B41" s="76" t="s">
        <v>112</v>
      </c>
      <c r="C41" s="41"/>
      <c r="D41" s="41"/>
      <c r="E41" s="68">
        <f>'[1]КПЭ допол'!H41</f>
        <v>25291151</v>
      </c>
      <c r="F41" s="61"/>
      <c r="G41" s="61"/>
      <c r="H41" s="61"/>
      <c r="I41" s="66">
        <f>'[1]КПЭ допол'!L41</f>
        <v>23589485.5</v>
      </c>
      <c r="J41" s="61"/>
      <c r="K41" s="61"/>
      <c r="L41" s="61"/>
      <c r="M41" s="61"/>
      <c r="N41" s="61"/>
      <c r="O41" s="61"/>
      <c r="P41" s="61"/>
      <c r="Q41" s="61"/>
      <c r="R41" s="40"/>
      <c r="S41" s="40"/>
      <c r="T41" s="40"/>
      <c r="U41" s="60"/>
    </row>
    <row r="42" spans="1:21" ht="25.5">
      <c r="A42" s="23" t="s">
        <v>37</v>
      </c>
      <c r="B42" s="42" t="s">
        <v>113</v>
      </c>
      <c r="C42" s="41"/>
      <c r="D42" s="41"/>
      <c r="E42" s="62"/>
      <c r="F42" s="61"/>
      <c r="G42" s="61"/>
      <c r="H42" s="61"/>
      <c r="I42" s="63"/>
      <c r="J42" s="61"/>
      <c r="K42" s="61"/>
      <c r="L42" s="61"/>
      <c r="M42" s="61"/>
      <c r="N42" s="61"/>
      <c r="O42" s="61"/>
      <c r="P42" s="61"/>
      <c r="Q42" s="61"/>
      <c r="R42" s="40"/>
      <c r="S42" s="40"/>
      <c r="T42" s="40"/>
      <c r="U42" s="60"/>
    </row>
    <row r="43" spans="1:21" ht="25.5">
      <c r="A43" s="40"/>
      <c r="B43" s="38" t="s">
        <v>114</v>
      </c>
      <c r="C43" s="41">
        <v>5</v>
      </c>
      <c r="D43" s="41">
        <v>5</v>
      </c>
      <c r="E43" s="72">
        <f>'[1]КПЭ допол'!H43</f>
        <v>39.706921343247927</v>
      </c>
      <c r="F43" s="41"/>
      <c r="G43" s="41"/>
      <c r="H43" s="41"/>
      <c r="I43" s="41">
        <f>'[1]КПЭ допол'!L43</f>
        <v>48.461884897829357</v>
      </c>
      <c r="J43" s="64"/>
      <c r="K43" s="64"/>
      <c r="L43" s="64"/>
      <c r="M43" s="64">
        <f>I43/E43*100</f>
        <v>122.04896088240847</v>
      </c>
      <c r="N43" s="64" t="e">
        <f>J43/F43*100</f>
        <v>#DIV/0!</v>
      </c>
      <c r="O43" s="64" t="e">
        <f>K43/G43*100</f>
        <v>#DIV/0!</v>
      </c>
      <c r="P43" s="64" t="e">
        <f>L43/H43*100</f>
        <v>#DIV/0!</v>
      </c>
      <c r="Q43" s="41">
        <f>C43*M43/100</f>
        <v>6.1024480441204227</v>
      </c>
      <c r="R43" s="65" t="e">
        <f>C43*N43/100</f>
        <v>#DIV/0!</v>
      </c>
      <c r="S43" s="65" t="e">
        <f>O43*C43/100</f>
        <v>#DIV/0!</v>
      </c>
      <c r="T43" s="65" t="e">
        <f>C43*P43/100</f>
        <v>#DIV/0!</v>
      </c>
      <c r="U43" s="60" t="s">
        <v>40</v>
      </c>
    </row>
    <row r="44" spans="1:21">
      <c r="A44" s="40"/>
      <c r="B44" s="40" t="s">
        <v>111</v>
      </c>
      <c r="C44" s="41"/>
      <c r="D44" s="41"/>
      <c r="E44" s="68">
        <f>'[1]КПЭ допол'!H44</f>
        <v>22924200</v>
      </c>
      <c r="F44" s="66"/>
      <c r="G44" s="66"/>
      <c r="H44" s="66"/>
      <c r="I44" s="66">
        <f>'[1]КПЭ допол'!L44</f>
        <v>28711778</v>
      </c>
      <c r="J44" s="66"/>
      <c r="K44" s="63"/>
      <c r="L44" s="63"/>
      <c r="M44" s="61"/>
      <c r="N44" s="61"/>
      <c r="O44" s="61"/>
      <c r="P44" s="61"/>
      <c r="Q44" s="61"/>
      <c r="R44" s="40"/>
      <c r="S44" s="40"/>
      <c r="T44" s="40"/>
      <c r="U44" s="60"/>
    </row>
    <row r="45" spans="1:21">
      <c r="A45" s="40"/>
      <c r="B45" s="31" t="s">
        <v>115</v>
      </c>
      <c r="C45" s="41"/>
      <c r="D45" s="41"/>
      <c r="E45" s="68">
        <f>'[1]КПЭ допол'!H45</f>
        <v>57733511.5</v>
      </c>
      <c r="F45" s="61"/>
      <c r="G45" s="61"/>
      <c r="H45" s="61"/>
      <c r="I45" s="66">
        <f>'[1]КПЭ допол'!L45</f>
        <v>59246102.5</v>
      </c>
      <c r="J45" s="61"/>
      <c r="K45" s="61"/>
      <c r="L45" s="61"/>
      <c r="M45" s="61"/>
      <c r="N45" s="61"/>
      <c r="O45" s="61"/>
      <c r="P45" s="61"/>
      <c r="Q45" s="61"/>
      <c r="R45" s="40"/>
      <c r="S45" s="40"/>
      <c r="T45" s="40"/>
      <c r="U45" s="60"/>
    </row>
    <row r="46" spans="1:21">
      <c r="A46" s="39" t="s">
        <v>45</v>
      </c>
      <c r="B46" s="42" t="s">
        <v>116</v>
      </c>
      <c r="C46" s="39"/>
      <c r="D46" s="41"/>
      <c r="E46" s="62"/>
      <c r="F46" s="61"/>
      <c r="G46" s="61"/>
      <c r="H46" s="61"/>
      <c r="I46" s="63"/>
      <c r="J46" s="77"/>
      <c r="K46" s="77"/>
      <c r="L46" s="77"/>
      <c r="M46" s="77"/>
      <c r="N46" s="77"/>
      <c r="O46" s="77"/>
      <c r="P46" s="77"/>
      <c r="Q46" s="78"/>
      <c r="R46" s="79"/>
      <c r="S46" s="79"/>
      <c r="T46" s="79"/>
      <c r="U46" s="60"/>
    </row>
    <row r="47" spans="1:21" ht="51">
      <c r="A47" s="40"/>
      <c r="B47" s="34" t="s">
        <v>117</v>
      </c>
      <c r="C47" s="41">
        <v>5</v>
      </c>
      <c r="D47" s="41">
        <v>5</v>
      </c>
      <c r="E47" s="72">
        <f>'[1]КПЭ допол'!H47</f>
        <v>2.3972352944433037</v>
      </c>
      <c r="F47" s="41"/>
      <c r="G47" s="41"/>
      <c r="H47" s="41"/>
      <c r="I47" s="41">
        <f>'[1]КПЭ допол'!L47</f>
        <v>0.23851425429613327</v>
      </c>
      <c r="J47" s="41"/>
      <c r="K47" s="41"/>
      <c r="L47" s="41"/>
      <c r="M47" s="64">
        <f>I47/E47*100</f>
        <v>9.9495554253268264</v>
      </c>
      <c r="N47" s="64" t="e">
        <f>J47/F47*100</f>
        <v>#DIV/0!</v>
      </c>
      <c r="O47" s="64" t="e">
        <f>K47/G47*100</f>
        <v>#DIV/0!</v>
      </c>
      <c r="P47" s="64" t="e">
        <f>L47/H47*100</f>
        <v>#DIV/0!</v>
      </c>
      <c r="Q47" s="41">
        <f>C47*M47/100</f>
        <v>0.49747777126634135</v>
      </c>
      <c r="R47" s="65" t="e">
        <f>C47*N47/100</f>
        <v>#DIV/0!</v>
      </c>
      <c r="S47" s="65" t="e">
        <f>O47*C47/100</f>
        <v>#DIV/0!</v>
      </c>
      <c r="T47" s="65" t="e">
        <f>C47*P47/100</f>
        <v>#DIV/0!</v>
      </c>
      <c r="U47" s="60" t="s">
        <v>40</v>
      </c>
    </row>
    <row r="48" spans="1:21" ht="38.25">
      <c r="A48" s="40"/>
      <c r="B48" s="31" t="s">
        <v>118</v>
      </c>
      <c r="C48" s="41"/>
      <c r="D48" s="41"/>
      <c r="E48" s="68">
        <f>'[1]КПЭ допол'!H48</f>
        <v>9093296</v>
      </c>
      <c r="F48" s="61"/>
      <c r="G48" s="61"/>
      <c r="H48" s="61"/>
      <c r="I48" s="66">
        <f>'[1]КПЭ допол'!L48</f>
        <v>3275236</v>
      </c>
      <c r="J48" s="80"/>
      <c r="K48" s="81"/>
      <c r="L48" s="80"/>
      <c r="M48" s="77"/>
      <c r="N48" s="77"/>
      <c r="O48" s="77"/>
      <c r="P48" s="77"/>
      <c r="Q48" s="78"/>
      <c r="R48" s="79"/>
      <c r="S48" s="79"/>
      <c r="T48" s="79"/>
      <c r="U48" s="60"/>
    </row>
    <row r="49" spans="1:23" ht="25.5">
      <c r="A49" s="40"/>
      <c r="B49" s="31" t="s">
        <v>119</v>
      </c>
      <c r="C49" s="41"/>
      <c r="D49" s="41"/>
      <c r="E49" s="68">
        <f>'[1]КПЭ допол'!H49</f>
        <v>3793243</v>
      </c>
      <c r="F49" s="61"/>
      <c r="G49" s="61"/>
      <c r="H49" s="61"/>
      <c r="I49" s="66">
        <f>'[1]КПЭ допол'!L49</f>
        <v>13731825</v>
      </c>
      <c r="J49" s="80"/>
      <c r="K49" s="81"/>
      <c r="L49" s="80"/>
      <c r="M49" s="77"/>
      <c r="N49" s="77"/>
      <c r="O49" s="77"/>
      <c r="P49" s="77"/>
      <c r="Q49" s="78"/>
      <c r="R49" s="79"/>
      <c r="S49" s="79"/>
      <c r="T49" s="79"/>
      <c r="U49" s="60"/>
    </row>
    <row r="50" spans="1:23" ht="25.5">
      <c r="A50" s="82" t="s">
        <v>51</v>
      </c>
      <c r="B50" s="38" t="s">
        <v>120</v>
      </c>
      <c r="C50" s="41"/>
      <c r="D50" s="41"/>
      <c r="E50" s="62"/>
      <c r="F50" s="61"/>
      <c r="G50" s="61"/>
      <c r="H50" s="61"/>
      <c r="I50" s="63"/>
      <c r="J50" s="77"/>
      <c r="K50" s="77"/>
      <c r="L50" s="77"/>
      <c r="M50" s="77"/>
      <c r="N50" s="77"/>
      <c r="O50" s="77"/>
      <c r="P50" s="77"/>
      <c r="Q50" s="78"/>
      <c r="R50" s="79"/>
      <c r="S50" s="79"/>
      <c r="T50" s="79"/>
      <c r="U50" s="60"/>
    </row>
    <row r="51" spans="1:23">
      <c r="A51" s="40"/>
      <c r="B51" s="83" t="s">
        <v>121</v>
      </c>
      <c r="C51" s="41">
        <v>4.9999874999999996</v>
      </c>
      <c r="D51" s="41">
        <v>5</v>
      </c>
      <c r="E51" s="72">
        <f>'[1]КПЭ допол'!H51</f>
        <v>1.8197539445848099</v>
      </c>
      <c r="F51" s="41"/>
      <c r="G51" s="41"/>
      <c r="H51" s="41"/>
      <c r="I51" s="41">
        <f>'[1]КПЭ допол'!L51</f>
        <v>1.6866312829495762</v>
      </c>
      <c r="J51" s="41"/>
      <c r="K51" s="41"/>
      <c r="L51" s="41"/>
      <c r="M51" s="64">
        <f>E51/I51*100</f>
        <v>107.89281350233402</v>
      </c>
      <c r="N51" s="64" t="e">
        <f>F51/J51*100</f>
        <v>#DIV/0!</v>
      </c>
      <c r="O51" s="64" t="e">
        <f>G51/K51*100</f>
        <v>#DIV/0!</v>
      </c>
      <c r="P51" s="41" t="e">
        <f>H51/L51*100</f>
        <v>#DIV/0!</v>
      </c>
      <c r="Q51" s="41">
        <f>C51*M51/100</f>
        <v>5.3946271885150132</v>
      </c>
      <c r="R51" s="65" t="e">
        <f>C51*N51/100</f>
        <v>#DIV/0!</v>
      </c>
      <c r="S51" s="65" t="e">
        <f>O51*C51/100</f>
        <v>#DIV/0!</v>
      </c>
      <c r="T51" s="65" t="e">
        <f>C51*P51/100</f>
        <v>#DIV/0!</v>
      </c>
      <c r="U51" s="60" t="s">
        <v>34</v>
      </c>
    </row>
    <row r="52" spans="1:23" ht="51">
      <c r="A52" s="40"/>
      <c r="B52" s="34" t="s">
        <v>122</v>
      </c>
      <c r="C52" s="41"/>
      <c r="D52" s="41"/>
      <c r="E52" s="68">
        <f>'[1]КПЭ допол'!H52</f>
        <v>228946719</v>
      </c>
      <c r="F52" s="66"/>
      <c r="G52" s="66"/>
      <c r="H52" s="66"/>
      <c r="I52" s="66">
        <f>'[1]КПЭ допол'!L52</f>
        <v>277442681</v>
      </c>
      <c r="J52" s="77"/>
      <c r="K52" s="66"/>
      <c r="L52" s="80"/>
      <c r="M52" s="77"/>
      <c r="N52" s="77"/>
      <c r="O52" s="77"/>
      <c r="P52" s="77"/>
      <c r="Q52" s="78"/>
      <c r="R52" s="79"/>
      <c r="S52" s="79"/>
      <c r="T52" s="79"/>
      <c r="U52" s="60"/>
    </row>
    <row r="53" spans="1:23" ht="25.5">
      <c r="A53" s="40"/>
      <c r="B53" s="31" t="s">
        <v>123</v>
      </c>
      <c r="C53" s="41"/>
      <c r="D53" s="41"/>
      <c r="E53" s="68">
        <f>'[1]КПЭ допол'!H53</f>
        <v>365</v>
      </c>
      <c r="F53" s="61"/>
      <c r="G53" s="61"/>
      <c r="H53" s="61"/>
      <c r="I53" s="66">
        <f>'[1]КПЭ допол'!L53</f>
        <v>365</v>
      </c>
      <c r="J53" s="77"/>
      <c r="K53" s="77"/>
      <c r="L53" s="77"/>
      <c r="M53" s="77"/>
      <c r="N53" s="77"/>
      <c r="O53" s="77"/>
      <c r="P53" s="77"/>
      <c r="Q53" s="78"/>
      <c r="R53" s="79"/>
      <c r="S53" s="79"/>
      <c r="T53" s="79"/>
      <c r="U53" s="60"/>
    </row>
    <row r="54" spans="1:23" ht="67.5" customHeight="1">
      <c r="A54" s="40"/>
      <c r="B54" s="31" t="s">
        <v>124</v>
      </c>
      <c r="C54" s="41"/>
      <c r="D54" s="41"/>
      <c r="E54" s="68">
        <f>'[1]КПЭ допол'!H54</f>
        <v>1141443</v>
      </c>
      <c r="F54" s="61"/>
      <c r="G54" s="61"/>
      <c r="H54" s="61"/>
      <c r="I54" s="66">
        <f>'[1]КПЭ допол'!L54</f>
        <v>1282037</v>
      </c>
      <c r="J54" s="77"/>
      <c r="K54" s="77"/>
      <c r="L54" s="84"/>
      <c r="M54" s="77"/>
      <c r="N54" s="77"/>
      <c r="O54" s="77"/>
      <c r="P54" s="77"/>
      <c r="Q54" s="78"/>
      <c r="R54" s="79"/>
      <c r="S54" s="79"/>
      <c r="T54" s="79"/>
      <c r="U54" s="60"/>
      <c r="W54" t="s">
        <v>125</v>
      </c>
    </row>
    <row r="55" spans="1:23" ht="25.5">
      <c r="A55" s="41" t="s">
        <v>56</v>
      </c>
      <c r="B55" s="38" t="s">
        <v>126</v>
      </c>
      <c r="C55" s="41"/>
      <c r="D55" s="41"/>
      <c r="E55" s="62"/>
      <c r="F55" s="61"/>
      <c r="G55" s="61"/>
      <c r="H55" s="61"/>
      <c r="I55" s="63"/>
      <c r="J55" s="77"/>
      <c r="K55" s="77"/>
      <c r="L55" s="77"/>
      <c r="M55" s="77"/>
      <c r="N55" s="77"/>
      <c r="O55" s="77"/>
      <c r="P55" s="77"/>
      <c r="Q55" s="78"/>
      <c r="R55" s="79"/>
      <c r="S55" s="79"/>
      <c r="T55" s="79"/>
      <c r="U55" s="60"/>
    </row>
    <row r="56" spans="1:23">
      <c r="A56" s="23"/>
      <c r="B56" s="31" t="s">
        <v>127</v>
      </c>
      <c r="C56" s="41">
        <v>5</v>
      </c>
      <c r="D56" s="41">
        <v>5</v>
      </c>
      <c r="E56" s="85">
        <f>'[1]КПЭ допол'!H56</f>
        <v>17.920894336992006</v>
      </c>
      <c r="F56" s="64"/>
      <c r="G56" s="64"/>
      <c r="H56" s="64"/>
      <c r="I56" s="64">
        <f>'[1]КПЭ допол'!L56</f>
        <v>9.0148281024576757</v>
      </c>
      <c r="J56" s="64"/>
      <c r="K56" s="64"/>
      <c r="L56" s="64"/>
      <c r="M56" s="64">
        <f>E56/I56*100</f>
        <v>198.7935225532066</v>
      </c>
      <c r="N56" s="64" t="e">
        <f>F56/J56*100</f>
        <v>#DIV/0!</v>
      </c>
      <c r="O56" s="64" t="e">
        <f>G56/K56*100</f>
        <v>#DIV/0!</v>
      </c>
      <c r="P56" s="64" t="e">
        <f>H56/L56*100</f>
        <v>#DIV/0!</v>
      </c>
      <c r="Q56" s="41">
        <f>C56*M56/100</f>
        <v>9.9396761276603289</v>
      </c>
      <c r="R56" s="65" t="e">
        <f>C56*N56/100</f>
        <v>#DIV/0!</v>
      </c>
      <c r="S56" s="65" t="e">
        <f>O56*C56/100</f>
        <v>#DIV/0!</v>
      </c>
      <c r="T56" s="65" t="e">
        <f>C56*P56/100</f>
        <v>#DIV/0!</v>
      </c>
      <c r="U56" s="60" t="s">
        <v>128</v>
      </c>
    </row>
    <row r="57" spans="1:23" ht="51">
      <c r="A57" s="23"/>
      <c r="B57" s="31" t="s">
        <v>122</v>
      </c>
      <c r="C57" s="41"/>
      <c r="D57" s="41"/>
      <c r="E57" s="68">
        <f>'[1]КПЭ допол'!H57</f>
        <v>228946719</v>
      </c>
      <c r="F57" s="66"/>
      <c r="G57" s="66"/>
      <c r="H57" s="66"/>
      <c r="I57" s="66">
        <f>'[1]КПЭ допол'!L57</f>
        <v>277442681</v>
      </c>
      <c r="J57" s="80"/>
      <c r="K57" s="66"/>
      <c r="L57" s="80"/>
      <c r="M57" s="77"/>
      <c r="N57" s="77"/>
      <c r="O57" s="77"/>
      <c r="P57" s="77"/>
      <c r="Q57" s="78"/>
      <c r="R57" s="79"/>
      <c r="S57" s="79"/>
      <c r="T57" s="79"/>
      <c r="U57" s="60"/>
    </row>
    <row r="58" spans="1:23" ht="25.5">
      <c r="A58" s="23"/>
      <c r="B58" s="31" t="s">
        <v>123</v>
      </c>
      <c r="C58" s="41"/>
      <c r="D58" s="41"/>
      <c r="E58" s="68">
        <f>'[1]КПЭ допол'!H58</f>
        <v>365</v>
      </c>
      <c r="F58" s="61"/>
      <c r="G58" s="61"/>
      <c r="H58" s="61"/>
      <c r="I58" s="66">
        <f>'[1]КПЭ допол'!L58</f>
        <v>365</v>
      </c>
      <c r="J58" s="78"/>
      <c r="K58" s="78"/>
      <c r="L58" s="78"/>
      <c r="M58" s="77"/>
      <c r="N58" s="77"/>
      <c r="O58" s="77"/>
      <c r="P58" s="77"/>
      <c r="Q58" s="78"/>
      <c r="R58" s="79"/>
      <c r="S58" s="79"/>
      <c r="T58" s="79"/>
      <c r="U58" s="60"/>
    </row>
    <row r="59" spans="1:23" ht="76.5">
      <c r="A59" s="23"/>
      <c r="B59" s="34" t="s">
        <v>129</v>
      </c>
      <c r="C59" s="41"/>
      <c r="D59" s="41"/>
      <c r="E59" s="68">
        <f>'[1]КПЭ допол'!H59</f>
        <v>11240904</v>
      </c>
      <c r="F59" s="61"/>
      <c r="G59" s="61"/>
      <c r="H59" s="61"/>
      <c r="I59" s="66">
        <f>'[1]КПЭ допол'!L59</f>
        <v>6852323.5</v>
      </c>
      <c r="J59" s="80"/>
      <c r="K59" s="80"/>
      <c r="L59" s="80"/>
      <c r="M59" s="77"/>
      <c r="N59" s="77"/>
      <c r="O59" s="77"/>
      <c r="P59" s="77"/>
      <c r="Q59" s="78"/>
      <c r="R59" s="79"/>
      <c r="S59" s="79"/>
      <c r="T59" s="79"/>
      <c r="U59" s="60"/>
      <c r="W59" t="s">
        <v>125</v>
      </c>
    </row>
    <row r="60" spans="1:23" ht="45.75" customHeight="1">
      <c r="A60" s="86" t="s">
        <v>58</v>
      </c>
      <c r="B60" s="36" t="s">
        <v>130</v>
      </c>
      <c r="C60" s="40"/>
      <c r="D60" s="30"/>
      <c r="E60" s="62"/>
      <c r="F60" s="41"/>
      <c r="G60" s="41"/>
      <c r="H60" s="41"/>
      <c r="I60" s="63"/>
      <c r="J60" s="80"/>
      <c r="K60" s="80"/>
      <c r="L60" s="80"/>
      <c r="M60" s="77"/>
      <c r="N60" s="77"/>
      <c r="O60" s="77"/>
      <c r="P60" s="77"/>
      <c r="Q60" s="78"/>
      <c r="R60" s="79"/>
      <c r="S60" s="79"/>
      <c r="T60" s="79"/>
      <c r="U60" s="60" t="s">
        <v>34</v>
      </c>
    </row>
    <row r="61" spans="1:23" ht="14.25">
      <c r="A61" s="87"/>
      <c r="B61" s="88" t="s">
        <v>131</v>
      </c>
      <c r="C61" s="29">
        <v>5</v>
      </c>
      <c r="D61" s="89">
        <v>5</v>
      </c>
      <c r="E61" s="72">
        <f>'[1]КПЭ допол'!H61</f>
        <v>0.59219307756754658</v>
      </c>
      <c r="F61" s="41"/>
      <c r="G61" s="41"/>
      <c r="H61" s="41"/>
      <c r="I61" s="41">
        <f>'[1]КПЭ допол'!L61</f>
        <v>0.55940740342613327</v>
      </c>
      <c r="J61" s="41"/>
      <c r="K61" s="41"/>
      <c r="L61" s="41"/>
      <c r="M61" s="64">
        <f>E61/I61*100</f>
        <v>105.86078660035869</v>
      </c>
      <c r="N61" s="64" t="e">
        <f>F61/J61*100</f>
        <v>#DIV/0!</v>
      </c>
      <c r="O61" s="64" t="e">
        <f>G61/K61*100</f>
        <v>#DIV/0!</v>
      </c>
      <c r="P61" s="64" t="e">
        <f>H61/L61*100</f>
        <v>#DIV/0!</v>
      </c>
      <c r="Q61" s="41">
        <f>C61*M61/100</f>
        <v>5.2930393300179341</v>
      </c>
      <c r="R61" s="65" t="e">
        <f>C61*N61/100</f>
        <v>#DIV/0!</v>
      </c>
      <c r="S61" s="65" t="e">
        <f>O61*C61/100</f>
        <v>#DIV/0!</v>
      </c>
      <c r="T61" s="65" t="e">
        <f>C61*P61/100</f>
        <v>#DIV/0!</v>
      </c>
      <c r="U61" s="60"/>
    </row>
    <row r="62" spans="1:23" ht="25.5">
      <c r="A62" s="87"/>
      <c r="B62" s="37" t="s">
        <v>132</v>
      </c>
      <c r="C62" s="29"/>
      <c r="D62" s="89"/>
      <c r="E62" s="68">
        <f>'[1]КПЭ допол'!H62</f>
        <v>31236413</v>
      </c>
      <c r="F62" s="61"/>
      <c r="G62" s="61"/>
      <c r="H62" s="61"/>
      <c r="I62" s="66">
        <f>'[1]КПЭ допол'!L62</f>
        <v>28559886</v>
      </c>
      <c r="J62" s="80"/>
      <c r="K62" s="80"/>
      <c r="L62" s="80"/>
      <c r="M62" s="77"/>
      <c r="N62" s="77"/>
      <c r="O62" s="77"/>
      <c r="P62" s="77"/>
      <c r="Q62" s="78"/>
      <c r="R62" s="79"/>
      <c r="S62" s="79"/>
      <c r="T62" s="79"/>
      <c r="U62" s="60"/>
    </row>
    <row r="63" spans="1:23" ht="44.25" customHeight="1">
      <c r="A63" s="87"/>
      <c r="B63" s="36" t="s">
        <v>133</v>
      </c>
      <c r="C63" s="29"/>
      <c r="D63" s="89"/>
      <c r="E63" s="68">
        <f>'[1]КПЭ допол'!H63</f>
        <v>52747008</v>
      </c>
      <c r="F63" s="61"/>
      <c r="G63" s="61"/>
      <c r="H63" s="61"/>
      <c r="I63" s="66">
        <f>'[1]КПЭ допол'!L63</f>
        <v>51053822</v>
      </c>
      <c r="J63" s="80"/>
      <c r="K63" s="80"/>
      <c r="L63" s="80"/>
      <c r="M63" s="77"/>
      <c r="N63" s="77"/>
      <c r="O63" s="77"/>
      <c r="P63" s="77"/>
      <c r="Q63" s="78"/>
      <c r="R63" s="79"/>
      <c r="S63" s="79"/>
      <c r="T63" s="79"/>
      <c r="U63" s="60"/>
    </row>
    <row r="64" spans="1:23">
      <c r="A64" s="86" t="s">
        <v>134</v>
      </c>
      <c r="B64" s="36" t="s">
        <v>135</v>
      </c>
      <c r="C64" s="29"/>
      <c r="D64" s="89"/>
      <c r="E64" s="62"/>
      <c r="F64" s="61"/>
      <c r="G64" s="61"/>
      <c r="H64" s="61"/>
      <c r="I64" s="63"/>
      <c r="J64" s="78"/>
      <c r="K64" s="78"/>
      <c r="L64" s="78"/>
      <c r="M64" s="77"/>
      <c r="N64" s="77"/>
      <c r="O64" s="77"/>
      <c r="P64" s="77"/>
      <c r="Q64" s="78"/>
      <c r="R64" s="79"/>
      <c r="S64" s="79"/>
      <c r="T64" s="79"/>
      <c r="U64" s="60"/>
    </row>
    <row r="65" spans="1:23" ht="14.25">
      <c r="A65" s="90"/>
      <c r="B65" s="91" t="s">
        <v>136</v>
      </c>
      <c r="C65" s="29">
        <v>10</v>
      </c>
      <c r="D65" s="89">
        <v>10</v>
      </c>
      <c r="E65" s="62">
        <f>'[1]КПЭ допол'!H65</f>
        <v>671398.00293255132</v>
      </c>
      <c r="F65" s="41"/>
      <c r="G65" s="41"/>
      <c r="H65" s="41"/>
      <c r="I65" s="63">
        <f>'[1]КПЭ допол'!L65</f>
        <v>851051.16871165647</v>
      </c>
      <c r="J65" s="41"/>
      <c r="K65" s="41"/>
      <c r="L65" s="41"/>
      <c r="M65" s="64">
        <f>I65/E65*100</f>
        <v>126.75807270715893</v>
      </c>
      <c r="N65" s="64" t="e">
        <f>J65/F65*100</f>
        <v>#DIV/0!</v>
      </c>
      <c r="O65" s="64" t="e">
        <f>K65/G65*100</f>
        <v>#DIV/0!</v>
      </c>
      <c r="P65" s="64" t="e">
        <f>L65/H65*100</f>
        <v>#DIV/0!</v>
      </c>
      <c r="Q65" s="41">
        <f>C65*M65/100</f>
        <v>12.675807270715893</v>
      </c>
      <c r="R65" s="65" t="e">
        <f>C65*N65/100</f>
        <v>#DIV/0!</v>
      </c>
      <c r="S65" s="65" t="e">
        <f>O65*C65/100</f>
        <v>#DIV/0!</v>
      </c>
      <c r="T65" s="65" t="e">
        <f>C65*P65/100</f>
        <v>#DIV/0!</v>
      </c>
      <c r="U65" s="60" t="s">
        <v>24</v>
      </c>
    </row>
    <row r="66" spans="1:23" ht="51">
      <c r="A66" s="90"/>
      <c r="B66" s="37" t="s">
        <v>137</v>
      </c>
      <c r="C66" s="29"/>
      <c r="D66" s="89"/>
      <c r="E66" s="68">
        <f>'[1]КПЭ допол'!H66</f>
        <v>228946719</v>
      </c>
      <c r="F66" s="66"/>
      <c r="G66" s="66"/>
      <c r="H66" s="66"/>
      <c r="I66" s="66">
        <f>'[1]КПЭ допол'!L66</f>
        <v>277442681</v>
      </c>
      <c r="J66" s="92"/>
      <c r="K66" s="66"/>
      <c r="L66" s="80"/>
      <c r="M66" s="77"/>
      <c r="N66" s="77"/>
      <c r="O66" s="77"/>
      <c r="P66" s="77"/>
      <c r="Q66" s="78"/>
      <c r="R66" s="79"/>
      <c r="S66" s="79"/>
      <c r="T66" s="79"/>
      <c r="U66" s="60"/>
    </row>
    <row r="67" spans="1:23" ht="25.5">
      <c r="A67" s="90"/>
      <c r="B67" s="93" t="s">
        <v>138</v>
      </c>
      <c r="C67" s="29"/>
      <c r="D67" s="89"/>
      <c r="E67" s="68">
        <f>'[1]КПЭ допол'!H67</f>
        <v>341</v>
      </c>
      <c r="F67" s="61"/>
      <c r="G67" s="61"/>
      <c r="H67" s="61"/>
      <c r="I67" s="66">
        <f>'[1]КПЭ допол'!L67</f>
        <v>326</v>
      </c>
      <c r="J67" s="80"/>
      <c r="K67" s="80"/>
      <c r="L67" s="80"/>
      <c r="M67" s="77"/>
      <c r="N67" s="77"/>
      <c r="O67" s="77"/>
      <c r="P67" s="77"/>
      <c r="Q67" s="78"/>
      <c r="R67" s="79"/>
      <c r="S67" s="79"/>
      <c r="T67" s="79"/>
      <c r="U67" s="60"/>
    </row>
    <row r="68" spans="1:23" ht="25.5">
      <c r="A68" s="86" t="s">
        <v>139</v>
      </c>
      <c r="B68" s="36" t="s">
        <v>140</v>
      </c>
      <c r="C68" s="29"/>
      <c r="D68" s="89"/>
      <c r="E68" s="62"/>
      <c r="F68" s="41"/>
      <c r="G68" s="41"/>
      <c r="H68" s="41"/>
      <c r="I68" s="63"/>
      <c r="J68" s="78"/>
      <c r="K68" s="78"/>
      <c r="L68" s="78"/>
      <c r="M68" s="77"/>
      <c r="N68" s="77"/>
      <c r="O68" s="77"/>
      <c r="P68" s="77"/>
      <c r="Q68" s="78"/>
      <c r="R68" s="79"/>
      <c r="S68" s="79"/>
      <c r="T68" s="79"/>
      <c r="U68" s="60" t="s">
        <v>24</v>
      </c>
    </row>
    <row r="69" spans="1:23" ht="14.25">
      <c r="A69" s="86"/>
      <c r="B69" s="91" t="s">
        <v>141</v>
      </c>
      <c r="C69" s="29">
        <v>5</v>
      </c>
      <c r="D69" s="89">
        <v>5</v>
      </c>
      <c r="E69" s="72">
        <f>'[1]КПЭ допол'!H69</f>
        <v>0.70065937274166523</v>
      </c>
      <c r="F69" s="41"/>
      <c r="G69" s="41"/>
      <c r="H69" s="41"/>
      <c r="I69" s="41">
        <f>I70/I71</f>
        <v>0.36707244121260058</v>
      </c>
      <c r="J69" s="41"/>
      <c r="K69" s="41"/>
      <c r="L69" s="41"/>
      <c r="M69" s="64">
        <f>I69/E69*100</f>
        <v>52.389571237198176</v>
      </c>
      <c r="N69" s="64" t="e">
        <f>J69/F69*100</f>
        <v>#DIV/0!</v>
      </c>
      <c r="O69" s="64" t="e">
        <f>K69/G69*100</f>
        <v>#DIV/0!</v>
      </c>
      <c r="P69" s="64" t="e">
        <f>L69/H69*100</f>
        <v>#DIV/0!</v>
      </c>
      <c r="Q69" s="41">
        <f>C69*M69/100</f>
        <v>2.6194785618599088</v>
      </c>
      <c r="R69" s="65" t="e">
        <f>C69*N69/100</f>
        <v>#DIV/0!</v>
      </c>
      <c r="S69" s="65" t="e">
        <f>C69*O69/100</f>
        <v>#DIV/0!</v>
      </c>
      <c r="T69" s="65" t="e">
        <f>C69*P69/100</f>
        <v>#DIV/0!</v>
      </c>
      <c r="U69" s="60"/>
    </row>
    <row r="70" spans="1:23" ht="72.75" customHeight="1">
      <c r="A70" s="87"/>
      <c r="B70" s="37" t="s">
        <v>142</v>
      </c>
      <c r="C70" s="29"/>
      <c r="D70" s="89"/>
      <c r="E70" s="68">
        <f>'[1]КПЭ допол'!H70</f>
        <v>15071600</v>
      </c>
      <c r="F70" s="61"/>
      <c r="G70" s="61"/>
      <c r="H70" s="61"/>
      <c r="I70" s="66">
        <v>8256904</v>
      </c>
      <c r="J70" s="80"/>
      <c r="K70" s="80"/>
      <c r="L70" s="80"/>
      <c r="M70" s="77"/>
      <c r="N70" s="77"/>
      <c r="O70" s="77"/>
      <c r="P70" s="77"/>
      <c r="Q70" s="78"/>
      <c r="R70" s="79"/>
      <c r="S70" s="79"/>
      <c r="T70" s="79"/>
      <c r="U70" s="60"/>
    </row>
    <row r="71" spans="1:23" ht="73.5" customHeight="1">
      <c r="A71" s="90"/>
      <c r="B71" s="36" t="s">
        <v>143</v>
      </c>
      <c r="C71" s="29"/>
      <c r="D71" s="89"/>
      <c r="E71" s="68">
        <f>'[1]КПЭ допол'!H71</f>
        <v>21510595</v>
      </c>
      <c r="F71" s="61"/>
      <c r="G71" s="61"/>
      <c r="H71" s="61"/>
      <c r="I71" s="66">
        <v>22493936</v>
      </c>
      <c r="J71" s="80"/>
      <c r="K71" s="80"/>
      <c r="L71" s="80"/>
      <c r="M71" s="77"/>
      <c r="N71" s="77"/>
      <c r="O71" s="77"/>
      <c r="P71" s="77"/>
      <c r="Q71" s="78"/>
      <c r="R71" s="79"/>
      <c r="S71" s="79"/>
      <c r="T71" s="79"/>
      <c r="U71" s="60"/>
    </row>
    <row r="72" spans="1:23">
      <c r="A72" s="86" t="s">
        <v>144</v>
      </c>
      <c r="B72" s="36" t="s">
        <v>145</v>
      </c>
      <c r="C72" s="29"/>
      <c r="D72" s="89"/>
      <c r="E72" s="62"/>
      <c r="F72" s="61"/>
      <c r="G72" s="61"/>
      <c r="H72" s="61"/>
      <c r="I72" s="63"/>
      <c r="J72" s="78"/>
      <c r="K72" s="78"/>
      <c r="L72" s="78"/>
      <c r="M72" s="77"/>
      <c r="N72" s="77"/>
      <c r="O72" s="77"/>
      <c r="P72" s="77"/>
      <c r="Q72" s="78"/>
      <c r="R72" s="79"/>
      <c r="S72" s="79"/>
      <c r="T72" s="79"/>
      <c r="U72" s="60"/>
    </row>
    <row r="73" spans="1:23" ht="14.25">
      <c r="A73" s="90"/>
      <c r="B73" s="91" t="s">
        <v>146</v>
      </c>
      <c r="C73" s="29">
        <v>10</v>
      </c>
      <c r="D73" s="89">
        <v>10</v>
      </c>
      <c r="E73" s="72">
        <f>'[1]КПЭ допол'!H73</f>
        <v>13.938796088411529</v>
      </c>
      <c r="F73" s="41"/>
      <c r="G73" s="41"/>
      <c r="H73" s="41"/>
      <c r="I73" s="41">
        <f>'[1]КПЭ допол'!L73</f>
        <v>14.046020980534825</v>
      </c>
      <c r="J73" s="41"/>
      <c r="K73" s="41"/>
      <c r="L73" s="41"/>
      <c r="M73" s="64">
        <f>I73/E73*100</f>
        <v>100.76925504500667</v>
      </c>
      <c r="N73" s="64" t="e">
        <f>J73/F73*100</f>
        <v>#DIV/0!</v>
      </c>
      <c r="O73" s="64" t="e">
        <f>K73/G73*100</f>
        <v>#DIV/0!</v>
      </c>
      <c r="P73" s="64" t="e">
        <f>L73/H73*100</f>
        <v>#DIV/0!</v>
      </c>
      <c r="Q73" s="41">
        <f>D73*M73/100</f>
        <v>10.076925504500668</v>
      </c>
      <c r="R73" s="65" t="e">
        <f>C73*N73/100</f>
        <v>#DIV/0!</v>
      </c>
      <c r="S73" s="65" t="e">
        <f>O73*C73/100</f>
        <v>#DIV/0!</v>
      </c>
      <c r="T73" s="65" t="e">
        <f>C73*P73/100</f>
        <v>#DIV/0!</v>
      </c>
      <c r="U73" s="60" t="s">
        <v>40</v>
      </c>
    </row>
    <row r="74" spans="1:23" ht="56.25" customHeight="1">
      <c r="A74" s="90"/>
      <c r="B74" s="37" t="s">
        <v>137</v>
      </c>
      <c r="C74" s="29"/>
      <c r="D74" s="89"/>
      <c r="E74" s="68">
        <f>'[1]КПЭ допол'!H74</f>
        <v>228946719</v>
      </c>
      <c r="F74" s="66"/>
      <c r="G74" s="66"/>
      <c r="H74" s="66"/>
      <c r="I74" s="66">
        <f>'[1]КПЭ допол'!L74</f>
        <v>277442681</v>
      </c>
      <c r="J74" s="81"/>
      <c r="K74" s="66"/>
      <c r="L74" s="81"/>
      <c r="M74" s="77"/>
      <c r="N74" s="77"/>
      <c r="O74" s="77"/>
      <c r="P74" s="77"/>
      <c r="Q74" s="78"/>
      <c r="R74" s="79"/>
      <c r="S74" s="79"/>
      <c r="T74" s="79"/>
      <c r="U74" s="60"/>
    </row>
    <row r="75" spans="1:23" ht="86.25" customHeight="1">
      <c r="A75" s="90"/>
      <c r="B75" s="37" t="s">
        <v>147</v>
      </c>
      <c r="C75" s="29"/>
      <c r="D75" s="89"/>
      <c r="E75" s="68">
        <f>'[1]КПЭ допол'!H75</f>
        <v>16425143</v>
      </c>
      <c r="F75" s="61"/>
      <c r="G75" s="61"/>
      <c r="H75" s="61"/>
      <c r="I75" s="66">
        <f>'[1]КПЭ допол'!L75</f>
        <v>19752404</v>
      </c>
      <c r="J75" s="66"/>
      <c r="K75" s="66"/>
      <c r="L75" s="66"/>
      <c r="M75" s="77"/>
      <c r="N75" s="77"/>
      <c r="O75" s="77"/>
      <c r="P75" s="77"/>
      <c r="Q75" s="78"/>
      <c r="R75" s="79"/>
      <c r="S75" s="79"/>
      <c r="T75" s="79"/>
      <c r="U75" s="60"/>
      <c r="V75">
        <f>17010872+22493936</f>
        <v>39504808</v>
      </c>
      <c r="W75">
        <f>V75/2</f>
        <v>19752404</v>
      </c>
    </row>
    <row r="76" spans="1:23" ht="25.5">
      <c r="A76" s="86" t="s">
        <v>148</v>
      </c>
      <c r="B76" s="36" t="s">
        <v>149</v>
      </c>
      <c r="C76" s="29"/>
      <c r="D76" s="89"/>
      <c r="E76" s="62"/>
      <c r="F76" s="61"/>
      <c r="G76" s="61"/>
      <c r="H76" s="61"/>
      <c r="I76" s="63"/>
      <c r="J76" s="78"/>
      <c r="K76" s="78"/>
      <c r="L76" s="78"/>
      <c r="M76" s="77"/>
      <c r="N76" s="77"/>
      <c r="O76" s="77"/>
      <c r="P76" s="77"/>
      <c r="Q76" s="78"/>
      <c r="R76" s="79"/>
      <c r="S76" s="79"/>
      <c r="T76" s="79"/>
      <c r="U76" s="60" t="s">
        <v>24</v>
      </c>
    </row>
    <row r="77" spans="1:23" ht="14.25">
      <c r="A77" s="90"/>
      <c r="B77" s="91" t="s">
        <v>150</v>
      </c>
      <c r="C77" s="29">
        <v>5</v>
      </c>
      <c r="D77" s="89">
        <v>5</v>
      </c>
      <c r="E77" s="72">
        <f>'[1]КПЭ допол'!H77</f>
        <v>98.095490716180365</v>
      </c>
      <c r="F77" s="41"/>
      <c r="G77" s="41"/>
      <c r="H77" s="41"/>
      <c r="I77" s="41">
        <f>'[1]КПЭ допол'!L77</f>
        <v>111.22035278514588</v>
      </c>
      <c r="J77" s="41"/>
      <c r="K77" s="41"/>
      <c r="L77" s="41"/>
      <c r="M77" s="64">
        <f>I77/E77*100</f>
        <v>113.37967930344493</v>
      </c>
      <c r="N77" s="64" t="e">
        <f>J77/F77*100</f>
        <v>#DIV/0!</v>
      </c>
      <c r="O77" s="64" t="e">
        <f>K77/G77*100</f>
        <v>#DIV/0!</v>
      </c>
      <c r="P77" s="64" t="e">
        <f>L77/H77*100</f>
        <v>#DIV/0!</v>
      </c>
      <c r="Q77" s="41">
        <f>D77*M77/100</f>
        <v>5.6689839651722469</v>
      </c>
      <c r="R77" s="65" t="e">
        <f>C77*N77/100</f>
        <v>#DIV/0!</v>
      </c>
      <c r="S77" s="65" t="e">
        <f>O77*C77/100</f>
        <v>#DIV/0!</v>
      </c>
      <c r="T77" s="65" t="e">
        <f>C77*P77/100</f>
        <v>#DIV/0!</v>
      </c>
      <c r="U77" s="60"/>
    </row>
    <row r="78" spans="1:23">
      <c r="A78" s="90"/>
      <c r="B78" s="37" t="s">
        <v>151</v>
      </c>
      <c r="C78" s="29"/>
      <c r="D78" s="89"/>
      <c r="E78" s="68">
        <f>'[1]КПЭ допол'!H78</f>
        <v>36982</v>
      </c>
      <c r="F78" s="61"/>
      <c r="G78" s="61"/>
      <c r="H78" s="61"/>
      <c r="I78" s="66">
        <f>'[1]КПЭ допол'!L78</f>
        <v>41930.072999999997</v>
      </c>
      <c r="J78" s="78"/>
      <c r="K78" s="78"/>
      <c r="L78" s="78"/>
      <c r="M78" s="77"/>
      <c r="N78" s="77"/>
      <c r="O78" s="77"/>
      <c r="P78" s="77"/>
      <c r="Q78" s="78"/>
      <c r="R78" s="79"/>
      <c r="S78" s="79"/>
      <c r="T78" s="79"/>
      <c r="U78" s="60"/>
    </row>
    <row r="79" spans="1:23" ht="25.5">
      <c r="A79" s="90"/>
      <c r="B79" s="37" t="s">
        <v>152</v>
      </c>
      <c r="C79" s="29"/>
      <c r="D79" s="89"/>
      <c r="E79" s="68">
        <f>'[1]КПЭ допол'!H79</f>
        <v>341</v>
      </c>
      <c r="F79" s="61"/>
      <c r="G79" s="61"/>
      <c r="H79" s="61"/>
      <c r="I79" s="66">
        <f>'[1]КПЭ допол'!L79</f>
        <v>326</v>
      </c>
      <c r="J79" s="80"/>
      <c r="K79" s="80"/>
      <c r="L79" s="80"/>
      <c r="M79" s="77"/>
      <c r="N79" s="77"/>
      <c r="O79" s="77"/>
      <c r="P79" s="77"/>
      <c r="Q79" s="78"/>
      <c r="R79" s="79"/>
      <c r="S79" s="79"/>
      <c r="T79" s="79"/>
      <c r="U79" s="60"/>
    </row>
    <row r="80" spans="1:23">
      <c r="A80" s="86" t="s">
        <v>153</v>
      </c>
      <c r="B80" s="36" t="s">
        <v>154</v>
      </c>
      <c r="C80" s="29"/>
      <c r="D80" s="89"/>
      <c r="E80" s="62"/>
      <c r="F80" s="61"/>
      <c r="G80" s="61"/>
      <c r="H80" s="61"/>
      <c r="I80" s="63"/>
      <c r="J80" s="78"/>
      <c r="K80" s="78"/>
      <c r="L80" s="78"/>
      <c r="M80" s="77"/>
      <c r="N80" s="77"/>
      <c r="O80" s="77"/>
      <c r="P80" s="77"/>
      <c r="Q80" s="78"/>
      <c r="R80" s="79"/>
      <c r="S80" s="79"/>
      <c r="T80" s="79"/>
      <c r="U80" s="60"/>
    </row>
    <row r="81" spans="1:27" ht="14.25">
      <c r="A81" s="86"/>
      <c r="B81" s="91" t="s">
        <v>155</v>
      </c>
      <c r="C81" s="29">
        <v>5</v>
      </c>
      <c r="D81" s="89">
        <v>5</v>
      </c>
      <c r="E81" s="72">
        <f>'[1]КПЭ допол'!H81</f>
        <v>1.0088757396449703</v>
      </c>
      <c r="F81" s="41"/>
      <c r="G81" s="41"/>
      <c r="H81" s="41"/>
      <c r="I81" s="41">
        <f>'[1]КПЭ допол'!L81</f>
        <v>1.0306748466257669</v>
      </c>
      <c r="J81" s="41"/>
      <c r="K81" s="41"/>
      <c r="L81" s="41"/>
      <c r="M81" s="64">
        <f>E81/I81*100</f>
        <v>97.884967596506044</v>
      </c>
      <c r="N81" s="64" t="e">
        <f>F81/J81*100</f>
        <v>#DIV/0!</v>
      </c>
      <c r="O81" s="64" t="e">
        <f>G81/K81*100</f>
        <v>#DIV/0!</v>
      </c>
      <c r="P81" s="64" t="e">
        <f>H81/L81*100</f>
        <v>#DIV/0!</v>
      </c>
      <c r="Q81" s="41">
        <f>C81*M81/100</f>
        <v>4.894248379825302</v>
      </c>
      <c r="R81" s="65" t="e">
        <f>C81*N81/100</f>
        <v>#DIV/0!</v>
      </c>
      <c r="S81" s="65" t="e">
        <f>O81*C81/100</f>
        <v>#DIV/0!</v>
      </c>
      <c r="T81" s="65" t="e">
        <f>C81*P81/100</f>
        <v>#DIV/0!</v>
      </c>
      <c r="U81" s="60" t="s">
        <v>34</v>
      </c>
    </row>
    <row r="82" spans="1:27" ht="33" customHeight="1">
      <c r="A82" s="86"/>
      <c r="B82" s="37" t="s">
        <v>156</v>
      </c>
      <c r="C82" s="40"/>
      <c r="D82" s="30"/>
      <c r="E82" s="62" t="str">
        <f>'[1]КПЭ допол'!H82</f>
        <v>344  /   338</v>
      </c>
      <c r="F82" s="61"/>
      <c r="G82" s="61"/>
      <c r="H82" s="61"/>
      <c r="I82" s="63" t="str">
        <f>'[1]КПЭ допол'!L82</f>
        <v>336 / 326</v>
      </c>
      <c r="J82" s="78"/>
      <c r="K82" s="78"/>
      <c r="L82" s="78"/>
      <c r="M82" s="77"/>
      <c r="N82" s="77"/>
      <c r="O82" s="77"/>
      <c r="P82" s="77"/>
      <c r="Q82" s="78"/>
      <c r="R82" s="79"/>
      <c r="S82" s="79"/>
      <c r="T82" s="79"/>
      <c r="U82" s="60"/>
    </row>
    <row r="83" spans="1:27" ht="38.25">
      <c r="A83" s="86" t="s">
        <v>157</v>
      </c>
      <c r="B83" s="36" t="s">
        <v>158</v>
      </c>
      <c r="C83" s="29"/>
      <c r="D83" s="89"/>
      <c r="E83" s="62"/>
      <c r="F83" s="61"/>
      <c r="G83" s="61"/>
      <c r="H83" s="61"/>
      <c r="I83" s="63"/>
      <c r="J83" s="78"/>
      <c r="K83" s="78"/>
      <c r="L83" s="78"/>
      <c r="M83" s="77"/>
      <c r="N83" s="77"/>
      <c r="O83" s="77"/>
      <c r="P83" s="77"/>
      <c r="Q83" s="78"/>
      <c r="R83" s="79"/>
      <c r="S83" s="79"/>
      <c r="T83" s="79"/>
      <c r="U83" s="60" t="s">
        <v>34</v>
      </c>
    </row>
    <row r="84" spans="1:27" ht="14.25">
      <c r="A84" s="90"/>
      <c r="B84" s="94" t="s">
        <v>159</v>
      </c>
      <c r="C84" s="29">
        <v>10</v>
      </c>
      <c r="D84" s="89">
        <v>10</v>
      </c>
      <c r="E84" s="72">
        <f>'[1]КПЭ допол'!H84</f>
        <v>6.5672328496463717</v>
      </c>
      <c r="F84" s="41"/>
      <c r="G84" s="41"/>
      <c r="H84" s="41"/>
      <c r="I84" s="41">
        <f>'[1]КПЭ допол'!L84</f>
        <v>6.0109037960695435</v>
      </c>
      <c r="J84" s="74"/>
      <c r="K84" s="74"/>
      <c r="L84" s="74"/>
      <c r="M84" s="64">
        <f>E84/I84*100</f>
        <v>109.25533118564641</v>
      </c>
      <c r="N84" s="64" t="e">
        <f>F84/J84*100</f>
        <v>#DIV/0!</v>
      </c>
      <c r="O84" s="64" t="e">
        <f>G84/K84*100</f>
        <v>#DIV/0!</v>
      </c>
      <c r="P84" s="64" t="e">
        <f>H84/L84*100</f>
        <v>#DIV/0!</v>
      </c>
      <c r="Q84" s="41">
        <f>C84*M84/100</f>
        <v>10.92553311856464</v>
      </c>
      <c r="R84" s="65" t="e">
        <f>C84*N84/100</f>
        <v>#DIV/0!</v>
      </c>
      <c r="S84" s="65" t="e">
        <f>O84*C84/100</f>
        <v>#DIV/0!</v>
      </c>
      <c r="T84" s="65" t="e">
        <f>C84*P84/100</f>
        <v>#DIV/0!</v>
      </c>
      <c r="U84" s="60"/>
    </row>
    <row r="85" spans="1:27" ht="54.75" customHeight="1">
      <c r="A85" s="90"/>
      <c r="B85" s="37" t="s">
        <v>160</v>
      </c>
      <c r="C85" s="29"/>
      <c r="D85" s="89"/>
      <c r="E85" s="62">
        <f>'[1]КПЭ допол'!H85</f>
        <v>13386179</v>
      </c>
      <c r="F85" s="66"/>
      <c r="G85" s="66"/>
      <c r="H85" s="66"/>
      <c r="I85" s="63">
        <f>'[1]КПЭ допол'!L85</f>
        <v>13344456</v>
      </c>
      <c r="J85" s="80"/>
      <c r="K85" s="80"/>
      <c r="L85" s="80"/>
      <c r="M85" s="77"/>
      <c r="N85" s="77"/>
      <c r="O85" s="77"/>
      <c r="P85" s="77"/>
      <c r="Q85" s="77"/>
      <c r="R85" s="79"/>
      <c r="S85" s="79"/>
      <c r="T85" s="79"/>
      <c r="U85" s="60"/>
    </row>
    <row r="86" spans="1:27" ht="25.5">
      <c r="A86" s="90"/>
      <c r="B86" s="37" t="s">
        <v>161</v>
      </c>
      <c r="C86" s="29"/>
      <c r="D86" s="89"/>
      <c r="E86" s="62">
        <f>'[1]КПЭ допол'!H86</f>
        <v>203832867</v>
      </c>
      <c r="F86" s="69"/>
      <c r="G86" s="69"/>
      <c r="H86" s="69"/>
      <c r="I86" s="63">
        <f>'[1]КПЭ допол'!L86</f>
        <v>222004152</v>
      </c>
      <c r="J86" s="80"/>
      <c r="K86" s="80"/>
      <c r="L86" s="80"/>
      <c r="M86" s="77"/>
      <c r="N86" s="77"/>
      <c r="O86" s="77"/>
      <c r="P86" s="77"/>
      <c r="Q86" s="77"/>
      <c r="R86" s="79"/>
      <c r="S86" s="79"/>
      <c r="T86" s="79"/>
      <c r="U86" s="60"/>
    </row>
    <row r="87" spans="1:27">
      <c r="A87" s="40"/>
      <c r="B87" s="31"/>
      <c r="C87" s="41">
        <f>SUM(C14:C86)</f>
        <v>99.999987500000003</v>
      </c>
      <c r="D87" s="41">
        <f>SUM(D14:D86)</f>
        <v>100</v>
      </c>
      <c r="E87" s="61"/>
      <c r="F87" s="61"/>
      <c r="G87" s="61"/>
      <c r="H87" s="61"/>
      <c r="I87" s="80"/>
      <c r="J87" s="80"/>
      <c r="K87" s="80"/>
      <c r="L87" s="80"/>
      <c r="M87" s="77"/>
      <c r="N87" s="77"/>
      <c r="O87" s="77"/>
      <c r="P87" s="77"/>
      <c r="Q87" s="77"/>
      <c r="R87" s="79"/>
      <c r="S87" s="79"/>
      <c r="T87" s="79"/>
      <c r="U87" s="60"/>
    </row>
    <row r="88" spans="1:27">
      <c r="A88" s="95"/>
      <c r="B88" s="38" t="s">
        <v>162</v>
      </c>
      <c r="C88" s="41"/>
      <c r="D88" s="41"/>
      <c r="E88" s="61"/>
      <c r="F88" s="61"/>
      <c r="G88" s="61"/>
      <c r="H88" s="61"/>
      <c r="I88" s="78"/>
      <c r="J88" s="78"/>
      <c r="K88" s="78"/>
      <c r="L88" s="78"/>
      <c r="M88" s="77"/>
      <c r="N88" s="77"/>
      <c r="O88" s="77"/>
      <c r="P88" s="77"/>
      <c r="Q88" s="96">
        <f>SUM(Q14:Q87)</f>
        <v>111.46869371010561</v>
      </c>
      <c r="R88" s="97" t="e">
        <f>SUM(R14:R87)</f>
        <v>#DIV/0!</v>
      </c>
      <c r="S88" s="97" t="e">
        <f>SUM(S14:S87)</f>
        <v>#DIV/0!</v>
      </c>
      <c r="T88" s="97" t="e">
        <f>SUM(T14:T87)</f>
        <v>#DIV/0!</v>
      </c>
      <c r="U88" s="60"/>
    </row>
    <row r="89" spans="1:27">
      <c r="A89" s="3"/>
      <c r="B89" s="3"/>
      <c r="C89" s="2"/>
      <c r="D89" s="2"/>
      <c r="E89" s="3"/>
      <c r="F89" s="3"/>
      <c r="G89" s="3"/>
      <c r="H89" s="3"/>
    </row>
    <row r="90" spans="1:27" ht="15">
      <c r="A90" s="3"/>
      <c r="B90" s="44"/>
      <c r="C90" s="45"/>
      <c r="D90" s="45"/>
      <c r="E90" s="98"/>
      <c r="F90" s="3"/>
      <c r="G90" s="3"/>
      <c r="H90" s="3"/>
    </row>
    <row r="91" spans="1:27" ht="15.75">
      <c r="A91" s="3"/>
      <c r="B91" s="99" t="s">
        <v>64</v>
      </c>
      <c r="C91" s="99"/>
      <c r="D91" s="47"/>
      <c r="E91" s="1" t="s">
        <v>65</v>
      </c>
      <c r="F91" s="5"/>
      <c r="G91" s="3"/>
      <c r="H91" s="3"/>
    </row>
    <row r="92" spans="1:27" ht="15.75">
      <c r="A92" s="3"/>
      <c r="B92" s="1"/>
      <c r="C92" s="49"/>
      <c r="D92" s="49"/>
      <c r="E92" s="5"/>
      <c r="F92" s="5"/>
      <c r="G92" s="3"/>
      <c r="H92" s="3"/>
    </row>
    <row r="93" spans="1:27" ht="15.75">
      <c r="A93" s="3"/>
      <c r="B93" s="1" t="s">
        <v>66</v>
      </c>
      <c r="C93" s="49"/>
      <c r="D93" s="49"/>
      <c r="E93" s="1" t="s">
        <v>67</v>
      </c>
      <c r="F93" s="1"/>
      <c r="G93" s="3"/>
      <c r="H93" s="3"/>
    </row>
    <row r="95" spans="1:27">
      <c r="W95" t="s">
        <v>68</v>
      </c>
      <c r="X95" t="s">
        <v>163</v>
      </c>
      <c r="Y95" t="s">
        <v>164</v>
      </c>
      <c r="Z95" t="s">
        <v>165</v>
      </c>
      <c r="AA95" t="s">
        <v>166</v>
      </c>
    </row>
    <row r="96" spans="1:27">
      <c r="I96" s="54"/>
      <c r="J96" s="54"/>
      <c r="M96" s="54"/>
      <c r="V96" t="s">
        <v>167</v>
      </c>
      <c r="W96" s="54">
        <v>9569744</v>
      </c>
      <c r="X96" s="100">
        <v>9569744</v>
      </c>
      <c r="Y96" s="100">
        <v>9569744</v>
      </c>
      <c r="Z96" s="101">
        <v>9569744</v>
      </c>
      <c r="AA96" s="101">
        <v>9569744</v>
      </c>
    </row>
    <row r="97" spans="8:27">
      <c r="H97" s="102"/>
      <c r="I97" s="102"/>
      <c r="V97" t="s">
        <v>76</v>
      </c>
      <c r="W97" s="54">
        <v>12952211</v>
      </c>
      <c r="X97" s="100">
        <v>8385674</v>
      </c>
      <c r="Y97" s="100">
        <v>3935889</v>
      </c>
      <c r="Z97" s="101">
        <v>24818369</v>
      </c>
      <c r="AA97" s="101">
        <v>15087272</v>
      </c>
    </row>
    <row r="98" spans="8:27">
      <c r="H98" s="54"/>
      <c r="V98" s="102" t="s">
        <v>168</v>
      </c>
      <c r="W98" s="103"/>
      <c r="X98" s="100"/>
      <c r="Y98" s="100"/>
      <c r="Z98" s="101"/>
      <c r="AA98" s="101"/>
    </row>
    <row r="99" spans="8:27">
      <c r="V99" s="54">
        <f>((W96+W97)+(X96+X97))/2</f>
        <v>20238686.5</v>
      </c>
      <c r="W99" s="100"/>
      <c r="X99" s="100"/>
      <c r="Y99" s="54">
        <f>((W96+W97)+(Y96+Y97))/2</f>
        <v>18013794</v>
      </c>
      <c r="Z99" s="104">
        <f>((W96+W97)+(Z96+Z97))/2</f>
        <v>28455034</v>
      </c>
      <c r="AA99" s="104">
        <f>((W96+W97)+(AA96+AA97))/2</f>
        <v>23589485.5</v>
      </c>
    </row>
    <row r="100" spans="8:27">
      <c r="W100" s="100"/>
      <c r="X100" s="100"/>
      <c r="Y100" s="100"/>
    </row>
    <row r="101" spans="8:27">
      <c r="I101" s="54"/>
      <c r="J101" s="54"/>
      <c r="M101" s="54"/>
      <c r="V101" t="s">
        <v>73</v>
      </c>
      <c r="W101" s="54">
        <v>67232100</v>
      </c>
      <c r="X101" s="100">
        <v>66960772</v>
      </c>
      <c r="Y101" s="100">
        <v>67788669</v>
      </c>
      <c r="Z101" s="105">
        <v>80342171</v>
      </c>
      <c r="AA101" s="105">
        <v>79342133</v>
      </c>
    </row>
    <row r="102" spans="8:27">
      <c r="H102" s="102"/>
      <c r="I102" s="102"/>
      <c r="V102" t="s">
        <v>76</v>
      </c>
      <c r="W102" s="54">
        <v>12952211</v>
      </c>
      <c r="X102" s="100">
        <v>8385674</v>
      </c>
      <c r="Y102" s="100">
        <v>3935889</v>
      </c>
      <c r="Z102" s="105">
        <v>24818369</v>
      </c>
      <c r="AA102" s="105">
        <v>15087272</v>
      </c>
    </row>
    <row r="103" spans="8:27">
      <c r="H103" s="54">
        <f>((I100+I101)+(J100+J101))/2</f>
        <v>0</v>
      </c>
      <c r="V103" s="102" t="s">
        <v>169</v>
      </c>
      <c r="W103" s="102"/>
    </row>
    <row r="104" spans="8:27">
      <c r="V104" s="54">
        <f>((W101-W102)+(X101-X102))/2</f>
        <v>56427493.5</v>
      </c>
      <c r="Y104" s="54">
        <f>W101-W102</f>
        <v>54279889</v>
      </c>
      <c r="Z104" s="54">
        <f>Y104</f>
        <v>54279889</v>
      </c>
      <c r="AA104" s="54">
        <f>W101-W102</f>
        <v>54279889</v>
      </c>
    </row>
    <row r="105" spans="8:27">
      <c r="Y105" s="54">
        <f>Y101-Y102</f>
        <v>63852780</v>
      </c>
      <c r="Z105">
        <f>Z101-Z102</f>
        <v>55523802</v>
      </c>
      <c r="AA105">
        <f>AA101-AA102</f>
        <v>64254861</v>
      </c>
    </row>
    <row r="106" spans="8:27">
      <c r="Y106" s="54">
        <f>SUM(Y104:Y105)</f>
        <v>118132669</v>
      </c>
      <c r="Z106" s="54">
        <f>SUM(Z104:Z105)</f>
        <v>109803691</v>
      </c>
      <c r="AA106" s="54">
        <f>SUM(AA104:AA105)</f>
        <v>118534750</v>
      </c>
    </row>
    <row r="107" spans="8:27">
      <c r="Y107" s="106">
        <f>Y106/2</f>
        <v>59066334.5</v>
      </c>
      <c r="Z107" s="106">
        <f>Z106/2</f>
        <v>54901845.5</v>
      </c>
      <c r="AA107" s="106">
        <f>AA106/2</f>
        <v>59267375</v>
      </c>
    </row>
    <row r="108" spans="8:27">
      <c r="X108" s="106">
        <f>X107/2</f>
        <v>0</v>
      </c>
    </row>
  </sheetData>
  <mergeCells count="22">
    <mergeCell ref="G11:G12"/>
    <mergeCell ref="H11:H12"/>
    <mergeCell ref="I11:I12"/>
    <mergeCell ref="M11:P12"/>
    <mergeCell ref="Q11:T12"/>
    <mergeCell ref="B91:C91"/>
    <mergeCell ref="A6:H6"/>
    <mergeCell ref="A7:Q7"/>
    <mergeCell ref="A8:Q8"/>
    <mergeCell ref="A10:A12"/>
    <mergeCell ref="B10:B12"/>
    <mergeCell ref="C10:C12"/>
    <mergeCell ref="D10:D12"/>
    <mergeCell ref="E10:T10"/>
    <mergeCell ref="E11:E12"/>
    <mergeCell ref="F11:F12"/>
    <mergeCell ref="F1:H1"/>
    <mergeCell ref="I1:Q1"/>
    <mergeCell ref="F2:H2"/>
    <mergeCell ref="I2:Q2"/>
    <mergeCell ref="F3:H3"/>
    <mergeCell ref="I3:U3"/>
  </mergeCells>
  <pageMargins left="0.70866141732283472" right="0.19685039370078741" top="0.74803149606299213" bottom="0.35433070866141736" header="0.31496062992125984" footer="0.23622047244094491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61"/>
  <sheetViews>
    <sheetView topLeftCell="A29" workbookViewId="0">
      <selection activeCell="E20" sqref="E20"/>
    </sheetView>
  </sheetViews>
  <sheetFormatPr defaultRowHeight="12.75"/>
  <cols>
    <col min="2" max="2" width="28.85546875" customWidth="1"/>
    <col min="4" max="4" width="12.140625" customWidth="1"/>
    <col min="5" max="5" width="11.140625" customWidth="1"/>
    <col min="7" max="7" width="10.140625" bestFit="1" customWidth="1"/>
  </cols>
  <sheetData>
    <row r="1" spans="1:9" ht="15.75">
      <c r="A1" s="1" t="s">
        <v>0</v>
      </c>
      <c r="B1" s="1"/>
      <c r="C1" s="2"/>
      <c r="D1" s="3"/>
      <c r="E1" s="4" t="s">
        <v>1</v>
      </c>
      <c r="F1" s="4"/>
      <c r="G1" s="4"/>
    </row>
    <row r="2" spans="1:9" ht="15.75">
      <c r="A2" s="5" t="s">
        <v>2</v>
      </c>
      <c r="B2" s="5"/>
      <c r="C2" s="2"/>
      <c r="D2" s="3"/>
      <c r="E2" s="6" t="s">
        <v>3</v>
      </c>
      <c r="F2" s="6"/>
      <c r="G2" s="6"/>
    </row>
    <row r="3" spans="1:9" ht="15.75">
      <c r="A3" s="5" t="s">
        <v>4</v>
      </c>
      <c r="B3" s="5"/>
      <c r="C3" s="2"/>
      <c r="D3" s="3"/>
      <c r="E3" s="6" t="s">
        <v>5</v>
      </c>
      <c r="F3" s="6"/>
      <c r="G3" s="6"/>
    </row>
    <row r="4" spans="1:9" ht="15.75">
      <c r="A4" s="5"/>
      <c r="B4" s="5"/>
      <c r="C4" s="2"/>
      <c r="D4" s="3"/>
      <c r="E4" s="7" t="s">
        <v>6</v>
      </c>
      <c r="F4" s="7"/>
      <c r="G4" s="7"/>
    </row>
    <row r="5" spans="1:9" ht="15.75">
      <c r="A5" s="5"/>
      <c r="B5" s="5"/>
      <c r="C5" s="2"/>
      <c r="D5" s="3"/>
      <c r="E5" s="7" t="s">
        <v>7</v>
      </c>
      <c r="F5" s="7"/>
      <c r="G5" s="7"/>
    </row>
    <row r="6" spans="1:9" ht="15">
      <c r="A6" s="8"/>
      <c r="B6" s="8"/>
      <c r="C6" s="8"/>
      <c r="D6" s="8"/>
    </row>
    <row r="7" spans="1:9" ht="14.25">
      <c r="A7" s="9" t="s">
        <v>8</v>
      </c>
      <c r="B7" s="9"/>
      <c r="C7" s="9"/>
      <c r="D7" s="9"/>
      <c r="E7" s="9"/>
      <c r="F7" s="9"/>
      <c r="G7" s="9"/>
    </row>
    <row r="8" spans="1:9" ht="14.25">
      <c r="A8" s="10" t="s">
        <v>9</v>
      </c>
      <c r="B8" s="10"/>
      <c r="C8" s="10"/>
      <c r="D8" s="10"/>
      <c r="E8" s="10"/>
      <c r="F8" s="10"/>
      <c r="G8" s="10"/>
      <c r="H8" s="11"/>
      <c r="I8" s="11"/>
    </row>
    <row r="9" spans="1:9" ht="14.25">
      <c r="A9" s="12"/>
      <c r="B9" s="12"/>
      <c r="C9" s="13"/>
      <c r="D9" s="12"/>
      <c r="H9" s="11"/>
      <c r="I9" s="11"/>
    </row>
    <row r="10" spans="1:9" ht="14.25">
      <c r="A10" s="14" t="s">
        <v>10</v>
      </c>
      <c r="B10" s="14" t="s">
        <v>11</v>
      </c>
      <c r="C10" s="15" t="s">
        <v>12</v>
      </c>
      <c r="D10" s="16" t="s">
        <v>13</v>
      </c>
      <c r="E10" s="16"/>
      <c r="F10" s="16"/>
      <c r="G10" s="16"/>
      <c r="H10" s="17"/>
      <c r="I10" s="17"/>
    </row>
    <row r="11" spans="1:9">
      <c r="A11" s="14"/>
      <c r="B11" s="14"/>
      <c r="C11" s="15"/>
      <c r="D11" s="14" t="s">
        <v>14</v>
      </c>
      <c r="E11" s="14" t="s">
        <v>15</v>
      </c>
      <c r="F11" s="15" t="s">
        <v>16</v>
      </c>
      <c r="G11" s="15" t="s">
        <v>17</v>
      </c>
      <c r="H11" s="18"/>
      <c r="I11" s="19"/>
    </row>
    <row r="12" spans="1:9">
      <c r="A12" s="14"/>
      <c r="B12" s="14"/>
      <c r="C12" s="15"/>
      <c r="D12" s="14"/>
      <c r="E12" s="14"/>
      <c r="F12" s="15"/>
      <c r="G12" s="15"/>
      <c r="H12" s="18"/>
      <c r="I12" s="20"/>
    </row>
    <row r="13" spans="1:9">
      <c r="A13" s="21"/>
      <c r="B13" s="21"/>
      <c r="C13" s="22" t="s">
        <v>18</v>
      </c>
      <c r="D13" s="23" t="s">
        <v>19</v>
      </c>
      <c r="E13" s="23" t="s">
        <v>20</v>
      </c>
      <c r="F13" s="24" t="s">
        <v>21</v>
      </c>
      <c r="G13" s="24"/>
      <c r="H13" s="11"/>
    </row>
    <row r="14" spans="1:9" ht="25.5">
      <c r="A14" s="23" t="s">
        <v>22</v>
      </c>
      <c r="B14" s="25" t="s">
        <v>23</v>
      </c>
      <c r="C14" s="26">
        <f>'[1]КПЭ основ'!C14</f>
        <v>20</v>
      </c>
      <c r="D14" s="27">
        <f>'[1]КПЭ основ'!H14</f>
        <v>228946719</v>
      </c>
      <c r="E14" s="27">
        <f>'[1]КПЭ основ'!L14</f>
        <v>277442681</v>
      </c>
      <c r="F14" s="28">
        <f>E14/D14*100</f>
        <v>121.18220440625751</v>
      </c>
      <c r="G14" s="26">
        <f>F14*C14/100</f>
        <v>24.2364408812515</v>
      </c>
      <c r="H14" s="11" t="s">
        <v>24</v>
      </c>
    </row>
    <row r="15" spans="1:9" ht="25.5">
      <c r="A15" s="23" t="s">
        <v>25</v>
      </c>
      <c r="B15" s="25" t="s">
        <v>26</v>
      </c>
      <c r="C15" s="26">
        <f>'[1]КПЭ основ'!C15</f>
        <v>20</v>
      </c>
      <c r="D15" s="27">
        <f>'[1]КПЭ основ'!H15</f>
        <v>22924200</v>
      </c>
      <c r="E15" s="27">
        <f>'[1]КПЭ основ'!L15</f>
        <v>28711778</v>
      </c>
      <c r="F15" s="28">
        <f>E15/D15*100</f>
        <v>125.24658657663082</v>
      </c>
      <c r="G15" s="26">
        <f>F15*C15/100</f>
        <v>25.04931731532616</v>
      </c>
      <c r="H15" s="11" t="s">
        <v>24</v>
      </c>
    </row>
    <row r="16" spans="1:9">
      <c r="A16" s="23" t="s">
        <v>27</v>
      </c>
      <c r="B16" s="29" t="s">
        <v>28</v>
      </c>
      <c r="C16" s="26"/>
      <c r="D16" s="27"/>
      <c r="E16" s="27"/>
      <c r="F16" s="28"/>
      <c r="G16" s="26"/>
    </row>
    <row r="17" spans="1:8">
      <c r="A17" s="23"/>
      <c r="B17" s="30" t="s">
        <v>29</v>
      </c>
      <c r="C17" s="26">
        <f>'[1]КПЭ основ'!C17</f>
        <v>5</v>
      </c>
      <c r="D17" s="26">
        <f>D18/D19</f>
        <v>0.37341662496180195</v>
      </c>
      <c r="E17" s="26">
        <f>E18/E19</f>
        <v>0.3918849006912416</v>
      </c>
      <c r="F17" s="28">
        <f t="shared" ref="F17" si="0">E17/D17*100</f>
        <v>104.94575615944493</v>
      </c>
      <c r="G17" s="26">
        <f>F17*C17/100</f>
        <v>5.2472878079722465</v>
      </c>
      <c r="H17" s="11" t="s">
        <v>24</v>
      </c>
    </row>
    <row r="18" spans="1:8" ht="63.75">
      <c r="A18" s="23"/>
      <c r="B18" s="31" t="s">
        <v>30</v>
      </c>
      <c r="C18" s="26"/>
      <c r="D18" s="32">
        <f>'[1]КПЭ основ'!H18</f>
        <v>25642537</v>
      </c>
      <c r="E18" s="32">
        <f>'[1]КПЭ основ'!L18</f>
        <v>28711778</v>
      </c>
      <c r="F18" s="33"/>
      <c r="G18" s="33"/>
      <c r="H18" s="11"/>
    </row>
    <row r="19" spans="1:8" ht="127.5">
      <c r="A19" s="23"/>
      <c r="B19" s="34" t="s">
        <v>31</v>
      </c>
      <c r="C19" s="26"/>
      <c r="D19" s="32">
        <f>'[1]КПЭ основ'!H19</f>
        <v>68670046.5</v>
      </c>
      <c r="E19" s="32">
        <f>G57</f>
        <v>73265844</v>
      </c>
      <c r="F19" s="33"/>
      <c r="G19" s="33"/>
      <c r="H19" s="11"/>
    </row>
    <row r="20" spans="1:8" ht="51">
      <c r="A20" s="23" t="s">
        <v>32</v>
      </c>
      <c r="B20" s="25" t="s">
        <v>33</v>
      </c>
      <c r="C20" s="26">
        <f>'[1]КПЭ основ'!C20</f>
        <v>10</v>
      </c>
      <c r="D20" s="26">
        <f>'[1]КПЭ основ'!H20</f>
        <v>0.89030699806487723</v>
      </c>
      <c r="E20" s="26">
        <f>'[1]КПЭ основ'!L20</f>
        <v>0.80146793996703047</v>
      </c>
      <c r="F20" s="26">
        <f>D20/E20*100</f>
        <v>111.084542957701</v>
      </c>
      <c r="G20" s="26">
        <f>F20*C20/100</f>
        <v>11.1084542957701</v>
      </c>
      <c r="H20" s="11" t="s">
        <v>34</v>
      </c>
    </row>
    <row r="21" spans="1:8" ht="38.25">
      <c r="A21" s="23"/>
      <c r="B21" s="25" t="s">
        <v>35</v>
      </c>
      <c r="C21" s="26"/>
      <c r="D21" s="32">
        <f>'[1]КПЭ основ'!H21</f>
        <v>203832867</v>
      </c>
      <c r="E21" s="32">
        <f>'[1]КПЭ основ'!L21</f>
        <v>222361414</v>
      </c>
      <c r="F21" s="35"/>
      <c r="G21" s="33"/>
      <c r="H21" s="11"/>
    </row>
    <row r="22" spans="1:8" ht="38.25">
      <c r="A22" s="23"/>
      <c r="B22" s="25" t="s">
        <v>36</v>
      </c>
      <c r="C22" s="26"/>
      <c r="D22" s="32">
        <f>'[1]КПЭ основ'!H22</f>
        <v>228946720</v>
      </c>
      <c r="E22" s="32">
        <f>'[1]КПЭ основ'!L22</f>
        <v>277442681</v>
      </c>
      <c r="F22" s="35"/>
      <c r="G22" s="33"/>
      <c r="H22" s="11"/>
    </row>
    <row r="23" spans="1:8" ht="63.75">
      <c r="A23" s="23" t="s">
        <v>37</v>
      </c>
      <c r="B23" s="36" t="s">
        <v>38</v>
      </c>
      <c r="C23" s="26"/>
      <c r="D23" s="32"/>
      <c r="E23" s="32"/>
      <c r="F23" s="33"/>
      <c r="G23" s="33"/>
      <c r="H23" s="11"/>
    </row>
    <row r="24" spans="1:8" ht="25.5">
      <c r="A24" s="23"/>
      <c r="B24" s="36" t="s">
        <v>39</v>
      </c>
      <c r="C24" s="26">
        <f>'[1]КПЭ основ'!C24</f>
        <v>15</v>
      </c>
      <c r="D24" s="26">
        <f>'[1]КПЭ основ'!H24</f>
        <v>0.76853726618437557</v>
      </c>
      <c r="E24" s="26">
        <f>'[1]КПЭ основ'!L24</f>
        <v>0.77577822294161969</v>
      </c>
      <c r="F24" s="28">
        <f>E24/D24*100</f>
        <v>100.94217379896149</v>
      </c>
      <c r="G24" s="26">
        <f>F24*C24/100</f>
        <v>15.141326069844224</v>
      </c>
      <c r="H24" s="11" t="s">
        <v>40</v>
      </c>
    </row>
    <row r="25" spans="1:8" ht="51">
      <c r="A25" s="23"/>
      <c r="B25" s="37" t="s">
        <v>41</v>
      </c>
      <c r="C25" s="26"/>
      <c r="D25" s="32">
        <f>'[1]КПЭ основ'!H25</f>
        <v>228946719</v>
      </c>
      <c r="E25" s="32">
        <f>'[1]КПЭ основ'!L25</f>
        <v>231103795</v>
      </c>
      <c r="F25" s="27"/>
      <c r="G25" s="26"/>
      <c r="H25" s="11"/>
    </row>
    <row r="26" spans="1:8" ht="102">
      <c r="A26" s="23"/>
      <c r="B26" s="37" t="s">
        <v>42</v>
      </c>
      <c r="C26" s="26"/>
      <c r="D26" s="32">
        <f>'[1]КПЭ основ'!H26</f>
        <v>297899307</v>
      </c>
      <c r="E26" s="32">
        <f>'[1]КПЭ основ'!L26</f>
        <v>297899307</v>
      </c>
      <c r="F26" s="32"/>
      <c r="G26" s="33"/>
      <c r="H26" s="11"/>
    </row>
    <row r="27" spans="1:8" ht="38.25">
      <c r="A27" s="23"/>
      <c r="B27" s="37" t="s">
        <v>43</v>
      </c>
      <c r="C27" s="26"/>
      <c r="D27" s="32">
        <f>'[1]КПЭ основ'!H27</f>
        <v>0</v>
      </c>
      <c r="E27" s="32">
        <f>'[1]КПЭ основ'!L27</f>
        <v>0</v>
      </c>
      <c r="F27" s="33"/>
      <c r="G27" s="33"/>
      <c r="H27" s="11"/>
    </row>
    <row r="28" spans="1:8" ht="51">
      <c r="A28" s="23"/>
      <c r="B28" s="37" t="s">
        <v>44</v>
      </c>
      <c r="C28" s="26"/>
      <c r="D28" s="32">
        <f>'[1]КПЭ основ'!H28</f>
        <v>0</v>
      </c>
      <c r="E28" s="32">
        <f>'[1]КПЭ основ'!L28</f>
        <v>0</v>
      </c>
      <c r="F28" s="33"/>
      <c r="G28" s="33"/>
      <c r="H28" s="11"/>
    </row>
    <row r="29" spans="1:8" ht="25.5">
      <c r="A29" s="23" t="s">
        <v>45</v>
      </c>
      <c r="B29" s="38" t="s">
        <v>46</v>
      </c>
      <c r="C29" s="26"/>
      <c r="D29" s="27">
        <f>'[1]КПЭ основ'!H29</f>
        <v>0</v>
      </c>
      <c r="E29" s="27">
        <f>'[1]КПЭ основ'!L29</f>
        <v>0</v>
      </c>
      <c r="F29" s="33"/>
      <c r="G29" s="33"/>
      <c r="H29" s="11" t="s">
        <v>24</v>
      </c>
    </row>
    <row r="30" spans="1:8">
      <c r="A30" s="23"/>
      <c r="B30" s="31" t="s">
        <v>47</v>
      </c>
      <c r="C30" s="26">
        <f>'[1]КПЭ основ'!C30</f>
        <v>5</v>
      </c>
      <c r="D30" s="26">
        <f>'[1]КПЭ основ'!H30</f>
        <v>12.564148408103568</v>
      </c>
      <c r="E30" s="26">
        <f>'[1]КПЭ основ'!L30</f>
        <v>4.0119917812265715</v>
      </c>
      <c r="F30" s="28">
        <f>E30/D30*100</f>
        <v>31.932062969257313</v>
      </c>
      <c r="G30" s="26">
        <f>F30*C30/100</f>
        <v>1.5966031484628656</v>
      </c>
      <c r="H30" s="11"/>
    </row>
    <row r="31" spans="1:8" ht="25.5">
      <c r="A31" s="23"/>
      <c r="B31" s="31" t="s">
        <v>48</v>
      </c>
      <c r="C31" s="26"/>
      <c r="D31" s="32">
        <f>'[1]КПЭ основ'!H31</f>
        <v>47658868</v>
      </c>
      <c r="E31" s="32">
        <f>'[1]КПЭ основ'!L31</f>
        <v>53647652</v>
      </c>
      <c r="F31" s="33"/>
      <c r="G31" s="33"/>
      <c r="H31" s="11"/>
    </row>
    <row r="32" spans="1:8" ht="25.5">
      <c r="A32" s="23"/>
      <c r="B32" s="31" t="s">
        <v>49</v>
      </c>
      <c r="C32" s="26"/>
      <c r="D32" s="32">
        <f>'[1]КПЭ основ'!H32</f>
        <v>8036535</v>
      </c>
      <c r="E32" s="32">
        <f>'[1]КПЭ основ'!L32</f>
        <v>15087272</v>
      </c>
      <c r="F32" s="33"/>
      <c r="G32" s="33"/>
      <c r="H32" s="11"/>
    </row>
    <row r="33" spans="1:8" ht="38.25">
      <c r="A33" s="23"/>
      <c r="B33" s="31" t="s">
        <v>50</v>
      </c>
      <c r="C33" s="26"/>
      <c r="D33" s="32">
        <f>'[1]КПЭ основ'!H33</f>
        <v>4243292</v>
      </c>
      <c r="E33" s="32">
        <f>'[1]КПЭ основ'!L33</f>
        <v>1715447</v>
      </c>
      <c r="F33" s="33"/>
      <c r="G33" s="33"/>
      <c r="H33" s="11"/>
    </row>
    <row r="34" spans="1:8" ht="25.5">
      <c r="A34" s="39" t="s">
        <v>51</v>
      </c>
      <c r="B34" s="38" t="s">
        <v>52</v>
      </c>
      <c r="C34" s="26"/>
      <c r="D34" s="27"/>
      <c r="E34" s="27"/>
      <c r="F34" s="33"/>
      <c r="G34" s="33"/>
      <c r="H34" s="11" t="s">
        <v>24</v>
      </c>
    </row>
    <row r="35" spans="1:8">
      <c r="A35" s="23"/>
      <c r="B35" s="40" t="s">
        <v>53</v>
      </c>
      <c r="C35" s="26">
        <f>'[1]КПЭ основ'!C35</f>
        <v>5</v>
      </c>
      <c r="D35" s="28">
        <f>'[1]КПЭ основ'!H35</f>
        <v>16.793499915507653</v>
      </c>
      <c r="E35" s="28">
        <f>'[1]КПЭ основ'!L35</f>
        <v>4.802060750869833</v>
      </c>
      <c r="F35" s="28">
        <f>E35/D35*100</f>
        <v>28.594758537709325</v>
      </c>
      <c r="G35" s="26">
        <f>F35*C35/100</f>
        <v>1.4297379268854662</v>
      </c>
      <c r="H35" s="11"/>
    </row>
    <row r="36" spans="1:8" ht="38.25">
      <c r="A36" s="23"/>
      <c r="B36" s="31" t="s">
        <v>54</v>
      </c>
      <c r="C36" s="26"/>
      <c r="D36" s="32">
        <f>'[1]КПЭ основ'!H36</f>
        <v>63701826</v>
      </c>
      <c r="E36" s="32">
        <f>'[1]КПЭ основ'!L36</f>
        <v>64212316</v>
      </c>
      <c r="F36" s="33"/>
      <c r="G36" s="33"/>
      <c r="H36" s="11"/>
    </row>
    <row r="37" spans="1:8" ht="25.5">
      <c r="A37" s="23"/>
      <c r="B37" s="31" t="s">
        <v>49</v>
      </c>
      <c r="C37" s="26"/>
      <c r="D37" s="32">
        <f>'[1]КПЭ основ'!H37</f>
        <v>8036535</v>
      </c>
      <c r="E37" s="32">
        <f>'[1]КПЭ основ'!L37</f>
        <v>15087272</v>
      </c>
      <c r="F37" s="33"/>
      <c r="G37" s="33"/>
      <c r="H37" s="11"/>
    </row>
    <row r="38" spans="1:8" ht="38.25">
      <c r="A38" s="23"/>
      <c r="B38" s="34" t="s">
        <v>55</v>
      </c>
      <c r="C38" s="26"/>
      <c r="D38" s="32">
        <f>'[1]КПЭ основ'!H38</f>
        <v>4243292</v>
      </c>
      <c r="E38" s="32">
        <f>'[1]КПЭ основ'!L38</f>
        <v>1715447</v>
      </c>
      <c r="F38" s="33"/>
      <c r="G38" s="33"/>
      <c r="H38" s="11"/>
    </row>
    <row r="39" spans="1:8">
      <c r="A39" s="23" t="s">
        <v>56</v>
      </c>
      <c r="B39" s="31" t="s">
        <v>57</v>
      </c>
      <c r="C39" s="26">
        <f>'[1]КПЭ основ'!C39</f>
        <v>10</v>
      </c>
      <c r="D39" s="27">
        <f>'[1]КПЭ основ'!H39</f>
        <v>10569568</v>
      </c>
      <c r="E39" s="27">
        <f>'[1]КПЭ основ'!L39</f>
        <v>17639752</v>
      </c>
      <c r="F39" s="28">
        <f>E39/D39*100</f>
        <v>166.89189189189187</v>
      </c>
      <c r="G39" s="26">
        <f>F39*C39/100</f>
        <v>16.689189189189186</v>
      </c>
      <c r="H39" s="11" t="s">
        <v>24</v>
      </c>
    </row>
    <row r="40" spans="1:8" ht="25.5">
      <c r="A40" s="41" t="s">
        <v>58</v>
      </c>
      <c r="B40" s="42" t="s">
        <v>59</v>
      </c>
      <c r="C40" s="26">
        <f>'[1]КПЭ основ'!C40</f>
        <v>10</v>
      </c>
      <c r="D40" s="26">
        <f>'[1]КПЭ основ'!H40</f>
        <v>1.1044776119402986</v>
      </c>
      <c r="E40" s="26">
        <f>'[1]КПЭ основ'!L40</f>
        <v>1.8432835820895523</v>
      </c>
      <c r="F40" s="28">
        <f>E40/D40*100</f>
        <v>166.89189189189187</v>
      </c>
      <c r="G40" s="26">
        <f>F40*C40/100</f>
        <v>16.689189189189186</v>
      </c>
      <c r="H40" s="11" t="s">
        <v>24</v>
      </c>
    </row>
    <row r="41" spans="1:8" ht="63.75">
      <c r="A41" s="23"/>
      <c r="B41" s="31" t="s">
        <v>60</v>
      </c>
      <c r="C41" s="26"/>
      <c r="D41" s="27"/>
      <c r="E41" s="27"/>
      <c r="F41" s="33"/>
      <c r="G41" s="33"/>
      <c r="H41" s="11"/>
    </row>
    <row r="42" spans="1:8">
      <c r="A42" s="23"/>
      <c r="B42" s="40" t="s">
        <v>61</v>
      </c>
      <c r="C42" s="26"/>
      <c r="D42" s="32">
        <f>'[1]КПЭ основ'!H42</f>
        <v>3350</v>
      </c>
      <c r="E42" s="32">
        <f>'[1]КПЭ основ'!L42</f>
        <v>3350</v>
      </c>
      <c r="F42" s="33"/>
      <c r="G42" s="33"/>
      <c r="H42" s="11"/>
    </row>
    <row r="43" spans="1:8">
      <c r="A43" s="23"/>
      <c r="B43" s="40" t="s">
        <v>62</v>
      </c>
      <c r="C43" s="26"/>
      <c r="D43" s="32">
        <f>'[1]КПЭ основ'!H43</f>
        <v>3350</v>
      </c>
      <c r="E43" s="32">
        <f>'[1]КПЭ основ'!L43</f>
        <v>3350</v>
      </c>
      <c r="F43" s="33"/>
      <c r="G43" s="33"/>
      <c r="H43" s="11"/>
    </row>
    <row r="44" spans="1:8">
      <c r="A44" s="23"/>
      <c r="B44" s="40" t="s">
        <v>63</v>
      </c>
      <c r="C44" s="26"/>
      <c r="D44" s="32">
        <f>'[1]КПЭ основ'!H44</f>
        <v>3700</v>
      </c>
      <c r="E44" s="32">
        <f>'[1]КПЭ основ'!L44</f>
        <v>6175</v>
      </c>
      <c r="F44" s="33"/>
      <c r="G44" s="33"/>
      <c r="H44" s="11"/>
    </row>
    <row r="45" spans="1:8">
      <c r="A45" s="23"/>
      <c r="B45" s="34"/>
      <c r="C45" s="26">
        <f>SUM(C14:C44)</f>
        <v>100</v>
      </c>
      <c r="D45" s="33"/>
      <c r="E45" s="33"/>
      <c r="F45" s="33"/>
      <c r="G45" s="26">
        <f>SUM(G14:G44)</f>
        <v>117.18754582389093</v>
      </c>
      <c r="H45" s="11"/>
    </row>
    <row r="46" spans="1:8">
      <c r="A46" s="3"/>
      <c r="B46" s="3"/>
      <c r="C46" s="2"/>
      <c r="D46" s="43"/>
    </row>
    <row r="47" spans="1:8" ht="15">
      <c r="A47" s="3"/>
      <c r="B47" s="44"/>
      <c r="C47" s="45"/>
      <c r="D47" s="46"/>
    </row>
    <row r="48" spans="1:8" ht="15.75">
      <c r="A48" s="3"/>
      <c r="B48" s="47" t="s">
        <v>64</v>
      </c>
      <c r="C48" s="47"/>
      <c r="D48" s="48" t="s">
        <v>65</v>
      </c>
    </row>
    <row r="49" spans="1:9" ht="15.75">
      <c r="A49" s="3"/>
      <c r="B49" s="1"/>
      <c r="C49" s="49"/>
      <c r="D49" s="50"/>
    </row>
    <row r="50" spans="1:9" ht="15.75">
      <c r="A50" s="3"/>
      <c r="B50" s="1" t="s">
        <v>66</v>
      </c>
      <c r="C50" s="49"/>
      <c r="D50" s="1" t="s">
        <v>67</v>
      </c>
    </row>
    <row r="51" spans="1:9">
      <c r="A51" s="3"/>
      <c r="B51" s="3"/>
      <c r="C51" s="2"/>
    </row>
    <row r="52" spans="1:9">
      <c r="E52" s="51"/>
      <c r="F52" s="51"/>
      <c r="G52" s="51"/>
      <c r="H52" s="51"/>
      <c r="I52" s="51"/>
    </row>
    <row r="53" spans="1:9">
      <c r="C53" s="51"/>
      <c r="D53" s="51"/>
      <c r="E53" s="51"/>
      <c r="F53" s="51"/>
      <c r="G53" s="51"/>
      <c r="H53" s="51"/>
      <c r="I53" s="51"/>
    </row>
    <row r="54" spans="1:9">
      <c r="C54" s="51"/>
      <c r="D54" t="s">
        <v>68</v>
      </c>
      <c r="E54" t="s">
        <v>69</v>
      </c>
      <c r="F54" s="52"/>
      <c r="G54" s="53"/>
      <c r="H54" s="52"/>
      <c r="I54" s="51"/>
    </row>
    <row r="55" spans="1:9">
      <c r="C55" s="51"/>
      <c r="D55" s="52" t="s">
        <v>70</v>
      </c>
      <c r="E55" s="52" t="s">
        <v>71</v>
      </c>
      <c r="F55" s="52"/>
      <c r="G55" s="52"/>
      <c r="H55" s="52"/>
      <c r="I55" s="43"/>
    </row>
    <row r="56" spans="1:9">
      <c r="C56" s="43" t="s">
        <v>72</v>
      </c>
      <c r="D56" s="52">
        <v>45848817</v>
      </c>
      <c r="E56" s="52">
        <v>53647652</v>
      </c>
      <c r="F56" s="52"/>
      <c r="G56" s="52"/>
      <c r="H56" s="52"/>
      <c r="I56" s="51"/>
    </row>
    <row r="57" spans="1:9">
      <c r="C57" s="51" t="s">
        <v>73</v>
      </c>
      <c r="D57" s="52">
        <v>67232100</v>
      </c>
      <c r="E57" s="52">
        <v>79299588</v>
      </c>
      <c r="F57" s="52"/>
      <c r="G57" s="52">
        <f>(D57+E57)/2</f>
        <v>73265844</v>
      </c>
      <c r="H57" s="52"/>
      <c r="I57" s="51"/>
    </row>
    <row r="58" spans="1:9">
      <c r="C58" s="51" t="s">
        <v>74</v>
      </c>
      <c r="D58" s="52">
        <v>54279889</v>
      </c>
      <c r="E58" s="52">
        <v>64212316</v>
      </c>
      <c r="F58" s="52"/>
      <c r="G58" s="52"/>
      <c r="H58" s="52"/>
      <c r="I58" s="51"/>
    </row>
    <row r="59" spans="1:9">
      <c r="C59" s="51" t="s">
        <v>75</v>
      </c>
      <c r="D59" s="52">
        <v>2611947</v>
      </c>
      <c r="E59" s="52">
        <v>1715447</v>
      </c>
      <c r="F59" s="52"/>
      <c r="G59" s="52"/>
      <c r="H59" s="52"/>
      <c r="I59" s="51"/>
    </row>
    <row r="60" spans="1:9">
      <c r="C60" s="51" t="s">
        <v>76</v>
      </c>
      <c r="D60" s="52">
        <v>12952211</v>
      </c>
      <c r="E60" s="52">
        <v>15087272</v>
      </c>
      <c r="F60" s="51"/>
      <c r="G60" s="51"/>
      <c r="H60" s="51"/>
      <c r="I60" s="51"/>
    </row>
    <row r="61" spans="1:9">
      <c r="E61" s="54"/>
    </row>
  </sheetData>
  <mergeCells count="15">
    <mergeCell ref="H11:H12"/>
    <mergeCell ref="A10:A12"/>
    <mergeCell ref="B10:B12"/>
    <mergeCell ref="C10:C12"/>
    <mergeCell ref="D10:G10"/>
    <mergeCell ref="D11:D12"/>
    <mergeCell ref="E11:E12"/>
    <mergeCell ref="F11:F12"/>
    <mergeCell ref="G11:G12"/>
    <mergeCell ref="E1:G1"/>
    <mergeCell ref="E2:G2"/>
    <mergeCell ref="E3:G3"/>
    <mergeCell ref="A6:D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Интеграл коэф 12 мес 22</vt:lpstr>
      <vt:lpstr>КПЭ доп 12 мес 22 </vt:lpstr>
      <vt:lpstr>КПЭ осн 12 мес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2023-02-01T05:55:45Z</dcterms:created>
  <dcterms:modified xsi:type="dcterms:W3CDTF">2023-02-01T05:58:18Z</dcterms:modified>
</cp:coreProperties>
</file>